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For Web Upload\June 2023\Financial Profile\"/>
    </mc:Choice>
  </mc:AlternateContent>
  <bookViews>
    <workbookView xWindow="0" yWindow="0" windowWidth="23040" windowHeight="8496"/>
  </bookViews>
  <sheets>
    <sheet name="REG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'REG12'!$V:$AD</definedName>
    <definedName name="_xlnm.Print_Titles" localSheetId="0">'REG12'!$A:$A,'REG12'!$1:$4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  <definedName name="wc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7" i="1" l="1"/>
  <c r="AA77" i="1"/>
  <c r="AC77" i="1" s="1"/>
  <c r="AD77" i="1" s="1"/>
  <c r="X77" i="1"/>
  <c r="Y77" i="1" s="1"/>
  <c r="S77" i="1"/>
  <c r="T77" i="1" s="1"/>
  <c r="N77" i="1"/>
  <c r="O77" i="1" s="1"/>
  <c r="I77" i="1"/>
  <c r="J77" i="1" s="1"/>
  <c r="D77" i="1"/>
  <c r="E77" i="1" s="1"/>
  <c r="AB76" i="1"/>
  <c r="W76" i="1"/>
  <c r="V76" i="1"/>
  <c r="X76" i="1" s="1"/>
  <c r="Y76" i="1" s="1"/>
  <c r="S76" i="1"/>
  <c r="T76" i="1" s="1"/>
  <c r="R76" i="1"/>
  <c r="Q76" i="1"/>
  <c r="M76" i="1"/>
  <c r="L76" i="1"/>
  <c r="N76" i="1" s="1"/>
  <c r="O76" i="1" s="1"/>
  <c r="H76" i="1"/>
  <c r="G76" i="1"/>
  <c r="I76" i="1" s="1"/>
  <c r="J76" i="1" s="1"/>
  <c r="D76" i="1"/>
  <c r="E76" i="1" s="1"/>
  <c r="C76" i="1"/>
  <c r="B76" i="1"/>
  <c r="AB75" i="1"/>
  <c r="W75" i="1"/>
  <c r="X75" i="1" s="1"/>
  <c r="Y75" i="1" s="1"/>
  <c r="V75" i="1"/>
  <c r="S75" i="1"/>
  <c r="T75" i="1" s="1"/>
  <c r="R75" i="1"/>
  <c r="Q75" i="1"/>
  <c r="M75" i="1"/>
  <c r="L75" i="1"/>
  <c r="N75" i="1" s="1"/>
  <c r="O75" i="1" s="1"/>
  <c r="H75" i="1"/>
  <c r="G75" i="1"/>
  <c r="I75" i="1" s="1"/>
  <c r="J75" i="1" s="1"/>
  <c r="E75" i="1"/>
  <c r="D75" i="1"/>
  <c r="C75" i="1"/>
  <c r="B75" i="1"/>
  <c r="AB74" i="1"/>
  <c r="AA74" i="1"/>
  <c r="AC74" i="1" s="1"/>
  <c r="AD74" i="1" s="1"/>
  <c r="X74" i="1"/>
  <c r="Y74" i="1" s="1"/>
  <c r="T74" i="1"/>
  <c r="S74" i="1"/>
  <c r="N74" i="1"/>
  <c r="O74" i="1" s="1"/>
  <c r="J74" i="1"/>
  <c r="I74" i="1"/>
  <c r="D74" i="1"/>
  <c r="E74" i="1" s="1"/>
  <c r="AB73" i="1"/>
  <c r="AA73" i="1"/>
  <c r="AC73" i="1" s="1"/>
  <c r="AD73" i="1" s="1"/>
  <c r="X73" i="1"/>
  <c r="Y73" i="1" s="1"/>
  <c r="S73" i="1"/>
  <c r="T73" i="1" s="1"/>
  <c r="O73" i="1"/>
  <c r="N73" i="1"/>
  <c r="I73" i="1"/>
  <c r="J73" i="1" s="1"/>
  <c r="D73" i="1"/>
  <c r="E73" i="1" s="1"/>
  <c r="AB72" i="1"/>
  <c r="AA72" i="1"/>
  <c r="AD72" i="1" s="1"/>
  <c r="Y72" i="1"/>
  <c r="T72" i="1"/>
  <c r="O72" i="1"/>
  <c r="J72" i="1"/>
  <c r="E72" i="1"/>
  <c r="AB71" i="1"/>
  <c r="AD71" i="1" s="1"/>
  <c r="Y71" i="1"/>
  <c r="T71" i="1"/>
  <c r="O71" i="1"/>
  <c r="J71" i="1"/>
  <c r="E71" i="1"/>
  <c r="AB70" i="1"/>
  <c r="AC70" i="1" s="1"/>
  <c r="AD70" i="1" s="1"/>
  <c r="W70" i="1"/>
  <c r="V70" i="1"/>
  <c r="X70" i="1" s="1"/>
  <c r="Y70" i="1" s="1"/>
  <c r="S70" i="1"/>
  <c r="T70" i="1" s="1"/>
  <c r="R70" i="1"/>
  <c r="Q70" i="1"/>
  <c r="M70" i="1"/>
  <c r="N70" i="1" s="1"/>
  <c r="O70" i="1" s="1"/>
  <c r="L70" i="1"/>
  <c r="H70" i="1"/>
  <c r="G70" i="1"/>
  <c r="I70" i="1" s="1"/>
  <c r="J70" i="1" s="1"/>
  <c r="C70" i="1"/>
  <c r="B70" i="1"/>
  <c r="D70" i="1" s="1"/>
  <c r="E70" i="1" s="1"/>
  <c r="W69" i="1"/>
  <c r="V69" i="1"/>
  <c r="X69" i="1" s="1"/>
  <c r="Y69" i="1" s="1"/>
  <c r="R69" i="1"/>
  <c r="Q69" i="1"/>
  <c r="S69" i="1" s="1"/>
  <c r="T69" i="1" s="1"/>
  <c r="M69" i="1"/>
  <c r="N69" i="1" s="1"/>
  <c r="O69" i="1" s="1"/>
  <c r="L69" i="1"/>
  <c r="H69" i="1"/>
  <c r="G69" i="1"/>
  <c r="I69" i="1" s="1"/>
  <c r="J69" i="1" s="1"/>
  <c r="C69" i="1"/>
  <c r="B69" i="1"/>
  <c r="D69" i="1" s="1"/>
  <c r="E69" i="1" s="1"/>
  <c r="AA68" i="1"/>
  <c r="W68" i="1"/>
  <c r="V68" i="1"/>
  <c r="Y68" i="1" s="1"/>
  <c r="R68" i="1"/>
  <c r="Q68" i="1"/>
  <c r="T68" i="1" s="1"/>
  <c r="M68" i="1"/>
  <c r="L68" i="1"/>
  <c r="O68" i="1" s="1"/>
  <c r="H68" i="1"/>
  <c r="G68" i="1"/>
  <c r="J68" i="1" s="1"/>
  <c r="C68" i="1"/>
  <c r="B68" i="1"/>
  <c r="E68" i="1" s="1"/>
  <c r="AB67" i="1"/>
  <c r="AC67" i="1" s="1"/>
  <c r="AD67" i="1" s="1"/>
  <c r="AA67" i="1"/>
  <c r="X67" i="1"/>
  <c r="Y67" i="1" s="1"/>
  <c r="S67" i="1"/>
  <c r="T67" i="1" s="1"/>
  <c r="O67" i="1"/>
  <c r="N67" i="1"/>
  <c r="I67" i="1"/>
  <c r="J67" i="1" s="1"/>
  <c r="D67" i="1"/>
  <c r="E67" i="1" s="1"/>
  <c r="AB66" i="1"/>
  <c r="AB69" i="1" s="1"/>
  <c r="AA66" i="1"/>
  <c r="X66" i="1"/>
  <c r="Y66" i="1" s="1"/>
  <c r="T66" i="1"/>
  <c r="S66" i="1"/>
  <c r="N66" i="1"/>
  <c r="O66" i="1" s="1"/>
  <c r="I66" i="1"/>
  <c r="J66" i="1" s="1"/>
  <c r="D66" i="1"/>
  <c r="E66" i="1" s="1"/>
  <c r="AC65" i="1"/>
  <c r="AD65" i="1" s="1"/>
  <c r="AB65" i="1"/>
  <c r="AA65" i="1"/>
  <c r="Y65" i="1"/>
  <c r="X65" i="1"/>
  <c r="S65" i="1"/>
  <c r="T65" i="1" s="1"/>
  <c r="N65" i="1"/>
  <c r="O65" i="1" s="1"/>
  <c r="I65" i="1"/>
  <c r="J65" i="1" s="1"/>
  <c r="D65" i="1"/>
  <c r="E65" i="1" s="1"/>
  <c r="AC61" i="1"/>
  <c r="AD61" i="1" s="1"/>
  <c r="AB61" i="1"/>
  <c r="V61" i="1"/>
  <c r="X61" i="1" s="1"/>
  <c r="Y61" i="1" s="1"/>
  <c r="Q61" i="1"/>
  <c r="S61" i="1" s="1"/>
  <c r="T61" i="1" s="1"/>
  <c r="L61" i="1"/>
  <c r="N61" i="1" s="1"/>
  <c r="O61" i="1" s="1"/>
  <c r="I61" i="1"/>
  <c r="J61" i="1" s="1"/>
  <c r="G61" i="1"/>
  <c r="B61" i="1"/>
  <c r="AA61" i="1" s="1"/>
  <c r="AB60" i="1"/>
  <c r="V60" i="1"/>
  <c r="X60" i="1" s="1"/>
  <c r="Y60" i="1" s="1"/>
  <c r="T60" i="1"/>
  <c r="S60" i="1"/>
  <c r="Q60" i="1"/>
  <c r="L60" i="1"/>
  <c r="N60" i="1" s="1"/>
  <c r="O60" i="1" s="1"/>
  <c r="I60" i="1"/>
  <c r="J60" i="1" s="1"/>
  <c r="G60" i="1"/>
  <c r="B60" i="1"/>
  <c r="AA59" i="1"/>
  <c r="AC59" i="1" s="1"/>
  <c r="AD59" i="1" s="1"/>
  <c r="V59" i="1"/>
  <c r="X59" i="1" s="1"/>
  <c r="Y59" i="1" s="1"/>
  <c r="S59" i="1"/>
  <c r="T59" i="1" s="1"/>
  <c r="Q59" i="1"/>
  <c r="O59" i="1"/>
  <c r="N59" i="1"/>
  <c r="L59" i="1"/>
  <c r="G59" i="1"/>
  <c r="I59" i="1" s="1"/>
  <c r="J59" i="1" s="1"/>
  <c r="B59" i="1"/>
  <c r="D59" i="1" s="1"/>
  <c r="E59" i="1" s="1"/>
  <c r="AB58" i="1"/>
  <c r="V58" i="1"/>
  <c r="AA58" i="1" s="1"/>
  <c r="AC58" i="1" s="1"/>
  <c r="AD58" i="1" s="1"/>
  <c r="Q58" i="1"/>
  <c r="S58" i="1" s="1"/>
  <c r="T58" i="1" s="1"/>
  <c r="L58" i="1"/>
  <c r="N58" i="1" s="1"/>
  <c r="O58" i="1" s="1"/>
  <c r="G58" i="1"/>
  <c r="I58" i="1" s="1"/>
  <c r="J58" i="1" s="1"/>
  <c r="B58" i="1"/>
  <c r="D58" i="1" s="1"/>
  <c r="E58" i="1" s="1"/>
  <c r="AB57" i="1"/>
  <c r="V57" i="1"/>
  <c r="X57" i="1" s="1"/>
  <c r="Y57" i="1" s="1"/>
  <c r="Q57" i="1"/>
  <c r="S57" i="1" s="1"/>
  <c r="T57" i="1" s="1"/>
  <c r="N57" i="1"/>
  <c r="O57" i="1" s="1"/>
  <c r="L57" i="1"/>
  <c r="G57" i="1"/>
  <c r="I57" i="1" s="1"/>
  <c r="J57" i="1" s="1"/>
  <c r="B57" i="1"/>
  <c r="AC54" i="1"/>
  <c r="AD54" i="1" s="1"/>
  <c r="AB54" i="1"/>
  <c r="AA54" i="1"/>
  <c r="AB53" i="1"/>
  <c r="AA53" i="1"/>
  <c r="AC53" i="1" s="1"/>
  <c r="AD53" i="1" s="1"/>
  <c r="X53" i="1"/>
  <c r="Y53" i="1" s="1"/>
  <c r="S53" i="1"/>
  <c r="T53" i="1" s="1"/>
  <c r="N53" i="1"/>
  <c r="O53" i="1" s="1"/>
  <c r="I53" i="1"/>
  <c r="J53" i="1" s="1"/>
  <c r="E53" i="1"/>
  <c r="D53" i="1"/>
  <c r="AB52" i="1"/>
  <c r="AA52" i="1"/>
  <c r="AC52" i="1" s="1"/>
  <c r="AD52" i="1" s="1"/>
  <c r="X52" i="1"/>
  <c r="Y52" i="1" s="1"/>
  <c r="T52" i="1"/>
  <c r="S52" i="1"/>
  <c r="O52" i="1"/>
  <c r="N52" i="1"/>
  <c r="J52" i="1"/>
  <c r="I52" i="1"/>
  <c r="D52" i="1"/>
  <c r="E52" i="1" s="1"/>
  <c r="AB51" i="1"/>
  <c r="AA51" i="1"/>
  <c r="AC51" i="1" s="1"/>
  <c r="AD51" i="1" s="1"/>
  <c r="X51" i="1"/>
  <c r="Y51" i="1" s="1"/>
  <c r="S51" i="1"/>
  <c r="T51" i="1" s="1"/>
  <c r="O51" i="1"/>
  <c r="N51" i="1"/>
  <c r="I51" i="1"/>
  <c r="J51" i="1" s="1"/>
  <c r="D51" i="1"/>
  <c r="E51" i="1" s="1"/>
  <c r="W50" i="1"/>
  <c r="X50" i="1" s="1"/>
  <c r="Y50" i="1" s="1"/>
  <c r="V50" i="1"/>
  <c r="R50" i="1"/>
  <c r="Q50" i="1"/>
  <c r="S50" i="1" s="1"/>
  <c r="T50" i="1" s="1"/>
  <c r="N50" i="1"/>
  <c r="O50" i="1" s="1"/>
  <c r="M50" i="1"/>
  <c r="L50" i="1"/>
  <c r="H50" i="1"/>
  <c r="I50" i="1" s="1"/>
  <c r="J50" i="1" s="1"/>
  <c r="G50" i="1"/>
  <c r="C50" i="1"/>
  <c r="B50" i="1"/>
  <c r="D50" i="1" s="1"/>
  <c r="E50" i="1" s="1"/>
  <c r="AB49" i="1"/>
  <c r="AB50" i="1" s="1"/>
  <c r="AA49" i="1"/>
  <c r="AA50" i="1" s="1"/>
  <c r="AC50" i="1" s="1"/>
  <c r="AD50" i="1" s="1"/>
  <c r="X49" i="1"/>
  <c r="Y49" i="1" s="1"/>
  <c r="T49" i="1"/>
  <c r="S49" i="1"/>
  <c r="N49" i="1"/>
  <c r="O49" i="1" s="1"/>
  <c r="I49" i="1"/>
  <c r="J49" i="1" s="1"/>
  <c r="E49" i="1"/>
  <c r="D49" i="1"/>
  <c r="W47" i="1"/>
  <c r="V47" i="1"/>
  <c r="X47" i="1" s="1"/>
  <c r="Y47" i="1" s="1"/>
  <c r="R47" i="1"/>
  <c r="Q47" i="1"/>
  <c r="S47" i="1" s="1"/>
  <c r="T47" i="1" s="1"/>
  <c r="M47" i="1"/>
  <c r="L47" i="1"/>
  <c r="N47" i="1" s="1"/>
  <c r="O47" i="1" s="1"/>
  <c r="J47" i="1"/>
  <c r="H47" i="1"/>
  <c r="G47" i="1"/>
  <c r="I47" i="1" s="1"/>
  <c r="C47" i="1"/>
  <c r="B47" i="1"/>
  <c r="D47" i="1" s="1"/>
  <c r="E47" i="1" s="1"/>
  <c r="AB46" i="1"/>
  <c r="AB47" i="1" s="1"/>
  <c r="AA46" i="1"/>
  <c r="AA47" i="1" s="1"/>
  <c r="AC47" i="1" s="1"/>
  <c r="AD47" i="1" s="1"/>
  <c r="Y46" i="1"/>
  <c r="X46" i="1"/>
  <c r="S46" i="1"/>
  <c r="T46" i="1" s="1"/>
  <c r="N46" i="1"/>
  <c r="O46" i="1" s="1"/>
  <c r="I46" i="1"/>
  <c r="J46" i="1" s="1"/>
  <c r="D46" i="1"/>
  <c r="E46" i="1" s="1"/>
  <c r="AB42" i="1"/>
  <c r="AA42" i="1"/>
  <c r="AB41" i="1"/>
  <c r="AA41" i="1"/>
  <c r="AB39" i="1"/>
  <c r="AA39" i="1"/>
  <c r="AC39" i="1" s="1"/>
  <c r="AD39" i="1" s="1"/>
  <c r="Y39" i="1"/>
  <c r="X39" i="1"/>
  <c r="S39" i="1"/>
  <c r="N39" i="1"/>
  <c r="O39" i="1" s="1"/>
  <c r="I39" i="1"/>
  <c r="J39" i="1" s="1"/>
  <c r="E39" i="1"/>
  <c r="D39" i="1"/>
  <c r="AB38" i="1"/>
  <c r="AA38" i="1"/>
  <c r="AC38" i="1" s="1"/>
  <c r="X38" i="1"/>
  <c r="S38" i="1"/>
  <c r="N38" i="1"/>
  <c r="I38" i="1"/>
  <c r="D38" i="1"/>
  <c r="AC37" i="1"/>
  <c r="AD37" i="1" s="1"/>
  <c r="AB37" i="1"/>
  <c r="AA37" i="1"/>
  <c r="X37" i="1"/>
  <c r="Y37" i="1" s="1"/>
  <c r="S37" i="1"/>
  <c r="T37" i="1" s="1"/>
  <c r="N37" i="1"/>
  <c r="O37" i="1" s="1"/>
  <c r="J37" i="1"/>
  <c r="I37" i="1"/>
  <c r="D37" i="1"/>
  <c r="E37" i="1" s="1"/>
  <c r="AB31" i="1"/>
  <c r="AA31" i="1"/>
  <c r="AC31" i="1" s="1"/>
  <c r="AD31" i="1" s="1"/>
  <c r="Y31" i="1"/>
  <c r="X31" i="1"/>
  <c r="T31" i="1"/>
  <c r="S31" i="1"/>
  <c r="N31" i="1"/>
  <c r="O31" i="1" s="1"/>
  <c r="J31" i="1"/>
  <c r="I31" i="1"/>
  <c r="D31" i="1"/>
  <c r="E31" i="1" s="1"/>
  <c r="M29" i="1"/>
  <c r="M30" i="1" s="1"/>
  <c r="AB28" i="1"/>
  <c r="AA28" i="1"/>
  <c r="AC28" i="1" s="1"/>
  <c r="AD28" i="1" s="1"/>
  <c r="X28" i="1"/>
  <c r="Y28" i="1" s="1"/>
  <c r="S28" i="1"/>
  <c r="T28" i="1" s="1"/>
  <c r="N28" i="1"/>
  <c r="O28" i="1" s="1"/>
  <c r="I28" i="1"/>
  <c r="J28" i="1" s="1"/>
  <c r="D28" i="1"/>
  <c r="E28" i="1" s="1"/>
  <c r="AB27" i="1"/>
  <c r="AA27" i="1"/>
  <c r="AC27" i="1" s="1"/>
  <c r="AD27" i="1" s="1"/>
  <c r="X27" i="1"/>
  <c r="Y27" i="1" s="1"/>
  <c r="S27" i="1"/>
  <c r="T27" i="1" s="1"/>
  <c r="N27" i="1"/>
  <c r="O27" i="1" s="1"/>
  <c r="I27" i="1"/>
  <c r="J27" i="1" s="1"/>
  <c r="D27" i="1"/>
  <c r="E27" i="1" s="1"/>
  <c r="R26" i="1"/>
  <c r="R29" i="1" s="1"/>
  <c r="R30" i="1" s="1"/>
  <c r="M26" i="1"/>
  <c r="C26" i="1"/>
  <c r="C29" i="1" s="1"/>
  <c r="B26" i="1"/>
  <c r="W25" i="1"/>
  <c r="V25" i="1"/>
  <c r="Y25" i="1" s="1"/>
  <c r="C25" i="1"/>
  <c r="B25" i="1"/>
  <c r="E25" i="1" s="1"/>
  <c r="AB24" i="1"/>
  <c r="AA24" i="1"/>
  <c r="Y24" i="1"/>
  <c r="X24" i="1"/>
  <c r="S24" i="1"/>
  <c r="T24" i="1" s="1"/>
  <c r="N24" i="1"/>
  <c r="O24" i="1" s="1"/>
  <c r="J24" i="1"/>
  <c r="I24" i="1"/>
  <c r="D24" i="1"/>
  <c r="E24" i="1" s="1"/>
  <c r="W23" i="1"/>
  <c r="C23" i="1"/>
  <c r="B23" i="1"/>
  <c r="E23" i="1" s="1"/>
  <c r="AC22" i="1"/>
  <c r="AD22" i="1" s="1"/>
  <c r="AB22" i="1"/>
  <c r="AA22" i="1"/>
  <c r="AA70" i="1" s="1"/>
  <c r="X22" i="1"/>
  <c r="Y22" i="1" s="1"/>
  <c r="S22" i="1"/>
  <c r="T22" i="1" s="1"/>
  <c r="N22" i="1"/>
  <c r="O22" i="1" s="1"/>
  <c r="I22" i="1"/>
  <c r="J22" i="1" s="1"/>
  <c r="D22" i="1"/>
  <c r="E22" i="1" s="1"/>
  <c r="R21" i="1"/>
  <c r="Q21" i="1"/>
  <c r="AC20" i="1"/>
  <c r="AD20" i="1" s="1"/>
  <c r="AB20" i="1"/>
  <c r="AA20" i="1"/>
  <c r="X20" i="1"/>
  <c r="Y20" i="1" s="1"/>
  <c r="S20" i="1"/>
  <c r="T20" i="1" s="1"/>
  <c r="O20" i="1"/>
  <c r="N20" i="1"/>
  <c r="I20" i="1"/>
  <c r="J20" i="1" s="1"/>
  <c r="D20" i="1"/>
  <c r="E20" i="1" s="1"/>
  <c r="X19" i="1"/>
  <c r="Y19" i="1" s="1"/>
  <c r="W19" i="1"/>
  <c r="W21" i="1" s="1"/>
  <c r="W26" i="1" s="1"/>
  <c r="W29" i="1" s="1"/>
  <c r="V19" i="1"/>
  <c r="V21" i="1" s="1"/>
  <c r="S19" i="1"/>
  <c r="T19" i="1" s="1"/>
  <c r="R19" i="1"/>
  <c r="Q19" i="1"/>
  <c r="M19" i="1"/>
  <c r="M21" i="1" s="1"/>
  <c r="M23" i="1" s="1"/>
  <c r="L19" i="1"/>
  <c r="H19" i="1"/>
  <c r="H21" i="1" s="1"/>
  <c r="G19" i="1"/>
  <c r="G21" i="1" s="1"/>
  <c r="C19" i="1"/>
  <c r="C21" i="1" s="1"/>
  <c r="B19" i="1"/>
  <c r="B21" i="1" s="1"/>
  <c r="D21" i="1" s="1"/>
  <c r="E21" i="1" s="1"/>
  <c r="AB18" i="1"/>
  <c r="AA18" i="1"/>
  <c r="AC18" i="1" s="1"/>
  <c r="AD18" i="1" s="1"/>
  <c r="X18" i="1"/>
  <c r="S18" i="1"/>
  <c r="N18" i="1"/>
  <c r="O18" i="1" s="1"/>
  <c r="I18" i="1"/>
  <c r="D18" i="1"/>
  <c r="AC17" i="1"/>
  <c r="AD17" i="1" s="1"/>
  <c r="AB17" i="1"/>
  <c r="AA17" i="1"/>
  <c r="X17" i="1"/>
  <c r="Y17" i="1" s="1"/>
  <c r="S17" i="1"/>
  <c r="T17" i="1" s="1"/>
  <c r="N17" i="1"/>
  <c r="O17" i="1" s="1"/>
  <c r="I17" i="1"/>
  <c r="J17" i="1" s="1"/>
  <c r="D17" i="1"/>
  <c r="E17" i="1" s="1"/>
  <c r="AB16" i="1"/>
  <c r="AA16" i="1"/>
  <c r="AC16" i="1" s="1"/>
  <c r="AD16" i="1" s="1"/>
  <c r="Y16" i="1"/>
  <c r="X16" i="1"/>
  <c r="S16" i="1"/>
  <c r="T16" i="1" s="1"/>
  <c r="N16" i="1"/>
  <c r="O16" i="1" s="1"/>
  <c r="I16" i="1"/>
  <c r="J16" i="1" s="1"/>
  <c r="E16" i="1"/>
  <c r="D16" i="1"/>
  <c r="AB15" i="1"/>
  <c r="AA15" i="1"/>
  <c r="AA19" i="1" s="1"/>
  <c r="X15" i="1"/>
  <c r="Y15" i="1" s="1"/>
  <c r="S15" i="1"/>
  <c r="T15" i="1" s="1"/>
  <c r="N15" i="1"/>
  <c r="O15" i="1" s="1"/>
  <c r="J15" i="1"/>
  <c r="I15" i="1"/>
  <c r="D15" i="1"/>
  <c r="E15" i="1" s="1"/>
  <c r="AB14" i="1"/>
  <c r="AC14" i="1" s="1"/>
  <c r="AD14" i="1" s="1"/>
  <c r="AA14" i="1"/>
  <c r="X14" i="1"/>
  <c r="Y14" i="1" s="1"/>
  <c r="S14" i="1"/>
  <c r="T14" i="1" s="1"/>
  <c r="O14" i="1"/>
  <c r="N14" i="1"/>
  <c r="I14" i="1"/>
  <c r="J14" i="1" s="1"/>
  <c r="D14" i="1"/>
  <c r="E14" i="1" s="1"/>
  <c r="AC13" i="1"/>
  <c r="AD13" i="1" s="1"/>
  <c r="AB13" i="1"/>
  <c r="AA13" i="1"/>
  <c r="AA69" i="1" s="1"/>
  <c r="AC69" i="1" s="1"/>
  <c r="AD69" i="1" s="1"/>
  <c r="X13" i="1"/>
  <c r="Y13" i="1" s="1"/>
  <c r="T13" i="1"/>
  <c r="S13" i="1"/>
  <c r="N13" i="1"/>
  <c r="O13" i="1" s="1"/>
  <c r="I13" i="1"/>
  <c r="J13" i="1" s="1"/>
  <c r="D13" i="1"/>
  <c r="E13" i="1" s="1"/>
  <c r="A3" i="1"/>
  <c r="A2" i="1"/>
  <c r="G26" i="1" l="1"/>
  <c r="G25" i="1"/>
  <c r="I21" i="1"/>
  <c r="J21" i="1" s="1"/>
  <c r="G23" i="1"/>
  <c r="H26" i="1"/>
  <c r="H29" i="1" s="1"/>
  <c r="H25" i="1"/>
  <c r="H23" i="1"/>
  <c r="AA21" i="1"/>
  <c r="I19" i="1"/>
  <c r="J19" i="1" s="1"/>
  <c r="R32" i="1"/>
  <c r="R33" i="1" s="1"/>
  <c r="AC46" i="1"/>
  <c r="AD46" i="1" s="1"/>
  <c r="AA60" i="1"/>
  <c r="AC60" i="1" s="1"/>
  <c r="AD60" i="1" s="1"/>
  <c r="Q25" i="1"/>
  <c r="Q23" i="1"/>
  <c r="AA57" i="1"/>
  <c r="AC57" i="1" s="1"/>
  <c r="AD57" i="1" s="1"/>
  <c r="R25" i="1"/>
  <c r="R23" i="1"/>
  <c r="D57" i="1"/>
  <c r="E57" i="1" s="1"/>
  <c r="S21" i="1"/>
  <c r="T21" i="1" s="1"/>
  <c r="M32" i="1"/>
  <c r="M33" i="1" s="1"/>
  <c r="AB68" i="1"/>
  <c r="AD68" i="1" s="1"/>
  <c r="AA75" i="1"/>
  <c r="AC75" i="1" s="1"/>
  <c r="AD75" i="1" s="1"/>
  <c r="X58" i="1"/>
  <c r="Y58" i="1" s="1"/>
  <c r="AC15" i="1"/>
  <c r="AD15" i="1" s="1"/>
  <c r="AC24" i="1"/>
  <c r="AD24" i="1" s="1"/>
  <c r="AA76" i="1"/>
  <c r="AC76" i="1" s="1"/>
  <c r="AD76" i="1" s="1"/>
  <c r="B29" i="1"/>
  <c r="D26" i="1"/>
  <c r="E26" i="1" s="1"/>
  <c r="AC49" i="1"/>
  <c r="AD49" i="1" s="1"/>
  <c r="C30" i="1"/>
  <c r="C32" i="1"/>
  <c r="C33" i="1" s="1"/>
  <c r="D19" i="1"/>
  <c r="E19" i="1" s="1"/>
  <c r="V26" i="1"/>
  <c r="V23" i="1"/>
  <c r="Y23" i="1" s="1"/>
  <c r="X21" i="1"/>
  <c r="Y21" i="1" s="1"/>
  <c r="W32" i="1"/>
  <c r="W33" i="1" s="1"/>
  <c r="W30" i="1"/>
  <c r="Q26" i="1"/>
  <c r="AC66" i="1"/>
  <c r="AD66" i="1" s="1"/>
  <c r="D60" i="1"/>
  <c r="E60" i="1" s="1"/>
  <c r="L21" i="1"/>
  <c r="N19" i="1"/>
  <c r="O19" i="1" s="1"/>
  <c r="M25" i="1"/>
  <c r="AB19" i="1"/>
  <c r="AB21" i="1" s="1"/>
  <c r="D61" i="1"/>
  <c r="E61" i="1" s="1"/>
  <c r="AB26" i="1" l="1"/>
  <c r="AB29" i="1" s="1"/>
  <c r="AB23" i="1"/>
  <c r="AB25" i="1"/>
  <c r="AC19" i="1"/>
  <c r="AD19" i="1" s="1"/>
  <c r="H32" i="1"/>
  <c r="H33" i="1" s="1"/>
  <c r="H30" i="1"/>
  <c r="Q29" i="1"/>
  <c r="S26" i="1"/>
  <c r="T26" i="1" s="1"/>
  <c r="J23" i="1"/>
  <c r="T25" i="1"/>
  <c r="V29" i="1"/>
  <c r="X26" i="1"/>
  <c r="Y26" i="1" s="1"/>
  <c r="J25" i="1"/>
  <c r="AA26" i="1"/>
  <c r="AC21" i="1"/>
  <c r="AD21" i="1" s="1"/>
  <c r="AA25" i="1"/>
  <c r="AD25" i="1" s="1"/>
  <c r="AA23" i="1"/>
  <c r="AD23" i="1" s="1"/>
  <c r="L23" i="1"/>
  <c r="O23" i="1" s="1"/>
  <c r="L26" i="1"/>
  <c r="L25" i="1"/>
  <c r="O25" i="1" s="1"/>
  <c r="N21" i="1"/>
  <c r="O21" i="1" s="1"/>
  <c r="B30" i="1"/>
  <c r="E30" i="1" s="1"/>
  <c r="D29" i="1"/>
  <c r="E29" i="1" s="1"/>
  <c r="B32" i="1"/>
  <c r="T23" i="1"/>
  <c r="I26" i="1"/>
  <c r="J26" i="1" s="1"/>
  <c r="G29" i="1"/>
  <c r="D32" i="1" l="1"/>
  <c r="E32" i="1" s="1"/>
  <c r="B33" i="1"/>
  <c r="E33" i="1" s="1"/>
  <c r="V32" i="1"/>
  <c r="V30" i="1"/>
  <c r="Y30" i="1" s="1"/>
  <c r="X29" i="1"/>
  <c r="Y29" i="1" s="1"/>
  <c r="L29" i="1"/>
  <c r="N26" i="1"/>
  <c r="O26" i="1" s="1"/>
  <c r="G32" i="1"/>
  <c r="I29" i="1"/>
  <c r="J29" i="1" s="1"/>
  <c r="G30" i="1"/>
  <c r="J30" i="1" s="1"/>
  <c r="AC26" i="1"/>
  <c r="AD26" i="1" s="1"/>
  <c r="AA29" i="1"/>
  <c r="S29" i="1"/>
  <c r="T29" i="1" s="1"/>
  <c r="Q30" i="1"/>
  <c r="T30" i="1" s="1"/>
  <c r="Q32" i="1"/>
  <c r="AB32" i="1"/>
  <c r="AB33" i="1" s="1"/>
  <c r="AB30" i="1"/>
  <c r="G33" i="1" l="1"/>
  <c r="J33" i="1" s="1"/>
  <c r="I32" i="1"/>
  <c r="J32" i="1" s="1"/>
  <c r="S32" i="1"/>
  <c r="T32" i="1" s="1"/>
  <c r="Q33" i="1"/>
  <c r="T33" i="1" s="1"/>
  <c r="V33" i="1"/>
  <c r="Y33" i="1" s="1"/>
  <c r="X32" i="1"/>
  <c r="Y32" i="1" s="1"/>
  <c r="AA32" i="1"/>
  <c r="AA30" i="1"/>
  <c r="AD30" i="1" s="1"/>
  <c r="AC29" i="1"/>
  <c r="AD29" i="1" s="1"/>
  <c r="L32" i="1"/>
  <c r="L30" i="1"/>
  <c r="O30" i="1" s="1"/>
  <c r="N29" i="1"/>
  <c r="O29" i="1" s="1"/>
  <c r="N32" i="1" l="1"/>
  <c r="O32" i="1" s="1"/>
  <c r="L33" i="1"/>
  <c r="O33" i="1" s="1"/>
  <c r="AA33" i="1"/>
  <c r="AD33" i="1" s="1"/>
  <c r="AC32" i="1"/>
  <c r="AD32" i="1" s="1"/>
</calcChain>
</file>

<file path=xl/sharedStrings.xml><?xml version="1.0" encoding="utf-8"?>
<sst xmlns="http://schemas.openxmlformats.org/spreadsheetml/2006/main" count="124" uniqueCount="74">
  <si>
    <t>REGION XII</t>
  </si>
  <si>
    <t>(In Thousand)</t>
  </si>
  <si>
    <t>COTELCO</t>
  </si>
  <si>
    <t>COTELCO - PPALMA</t>
  </si>
  <si>
    <t>SOCOTECO I</t>
  </si>
  <si>
    <t>SOCOTECO II</t>
  </si>
  <si>
    <t>SUKELCO</t>
  </si>
  <si>
    <t xml:space="preserve">       T O T A L</t>
  </si>
  <si>
    <t>Inc. / (Dec)</t>
  </si>
  <si>
    <t>June</t>
  </si>
  <si>
    <t>Amount</t>
  </si>
  <si>
    <t>Percent</t>
  </si>
  <si>
    <t>STATEMENT OF OPERATIONS</t>
  </si>
  <si>
    <t xml:space="preserve">  Total Bills</t>
  </si>
  <si>
    <t xml:space="preserve">  Less:  RFSC</t>
  </si>
  <si>
    <t xml:space="preserve">            Universal Charge</t>
  </si>
  <si>
    <t xml:space="preserve">            Value Added Tax</t>
  </si>
  <si>
    <t xml:space="preserve">          Other Taxes</t>
  </si>
  <si>
    <t xml:space="preserve">             Others</t>
  </si>
  <si>
    <t xml:space="preserve">  Net Operating Revenue</t>
  </si>
  <si>
    <t xml:space="preserve">  Add:  Other Revenue</t>
  </si>
  <si>
    <t xml:space="preserve">  Total </t>
  </si>
  <si>
    <t xml:space="preserve">  Power Cost</t>
  </si>
  <si>
    <t xml:space="preserve">  %</t>
  </si>
  <si>
    <t xml:space="preserve"> </t>
  </si>
  <si>
    <t xml:space="preserve">  Non-Power Cost</t>
  </si>
  <si>
    <t xml:space="preserve">  Operating Margin (Loss)</t>
  </si>
  <si>
    <t xml:space="preserve">  Depreciation Expenses</t>
  </si>
  <si>
    <t xml:space="preserve">  Interest Expenses</t>
  </si>
  <si>
    <t xml:space="preserve">  Net Operating Margin</t>
  </si>
  <si>
    <t xml:space="preserve">  Other Expenses</t>
  </si>
  <si>
    <t xml:space="preserve">  Net Margin (Loss)</t>
  </si>
  <si>
    <t>FINANCIAL DATA</t>
  </si>
  <si>
    <t xml:space="preserve">  Cash- General Fund</t>
  </si>
  <si>
    <t xml:space="preserve">  Sinking Fund-Loan Fund  </t>
  </si>
  <si>
    <t xml:space="preserve">  Sinking Fund-RF/RFSC</t>
  </si>
  <si>
    <t xml:space="preserve">  A/R - Energy Sales</t>
  </si>
  <si>
    <t xml:space="preserve">            Energy</t>
  </si>
  <si>
    <t xml:space="preserve">            RFSC</t>
  </si>
  <si>
    <t xml:space="preserve">            UC</t>
  </si>
  <si>
    <t xml:space="preserve">            VAT</t>
  </si>
  <si>
    <t xml:space="preserve">            FRANCHISE, BUSINESS, RPT &amp; OTHER TAXES</t>
  </si>
  <si>
    <t xml:space="preserve">    Amount</t>
  </si>
  <si>
    <t xml:space="preserve">    No. of Month's Sales</t>
  </si>
  <si>
    <t xml:space="preserve">  A/P - Power</t>
  </si>
  <si>
    <t xml:space="preserve">    No. of Month's Purchases</t>
  </si>
  <si>
    <t xml:space="preserve">  Ave. Monthly Power Payments</t>
  </si>
  <si>
    <t xml:space="preserve">  Advances to Officers &amp; Employees</t>
  </si>
  <si>
    <t xml:space="preserve">  Remittance to PSALM</t>
  </si>
  <si>
    <t xml:space="preserve">  Reinvestment Fund/RFSC</t>
  </si>
  <si>
    <t xml:space="preserve">  NEA Loan </t>
  </si>
  <si>
    <t xml:space="preserve">       Amount Due</t>
  </si>
  <si>
    <t xml:space="preserve">       Payment</t>
  </si>
  <si>
    <t xml:space="preserve">       No. of Quarters (Advance)/Arrears</t>
  </si>
  <si>
    <t xml:space="preserve">       Loan Amort. (Advance)/Arrears</t>
  </si>
  <si>
    <t xml:space="preserve">  Outstanding Loan</t>
  </si>
  <si>
    <t>STATISTICAL DATA</t>
  </si>
  <si>
    <t xml:space="preserve">  MWH Generated/Purchased</t>
  </si>
  <si>
    <t xml:space="preserve">  MWH Sales</t>
  </si>
  <si>
    <t xml:space="preserve">  MWH Coop Consumption</t>
  </si>
  <si>
    <t xml:space="preserve">  Systems Loss (%)</t>
  </si>
  <si>
    <t xml:space="preserve">  Average Systems Rate (P)</t>
  </si>
  <si>
    <t xml:space="preserve">  Average Power Cost (P)</t>
  </si>
  <si>
    <t xml:space="preserve">  Average Collection Period</t>
  </si>
  <si>
    <t xml:space="preserve">  Number of Consumers</t>
  </si>
  <si>
    <t xml:space="preserve">  Number of Employees-Actual</t>
  </si>
  <si>
    <t xml:space="preserve">  No. of Consumers per Employee</t>
  </si>
  <si>
    <t xml:space="preserve">  Non-Power Cost/Consumer</t>
  </si>
  <si>
    <t xml:space="preserve">  Peak Load</t>
  </si>
  <si>
    <t xml:space="preserve">  2022 Perf. Assessment Rating/Class</t>
  </si>
  <si>
    <t>AAA - Mega Large</t>
  </si>
  <si>
    <t>AA - Mega Large</t>
  </si>
  <si>
    <t xml:space="preserve">  Avearage Collection Efficiency (%)*</t>
  </si>
  <si>
    <t>*Average Collection Efficiency Includes outstanding power bills of member-consumer-owners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</si>
</sst>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_)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1" applyNumberFormat="1" applyFont="1"/>
    <xf numFmtId="43" fontId="2" fillId="0" borderId="0" xfId="1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left" vertical="center" indent="1"/>
    </xf>
    <xf numFmtId="164" fontId="2" fillId="0" borderId="0" xfId="0" applyNumberFormat="1" applyFont="1" applyAlignment="1">
      <alignment horizontal="left" vertical="top"/>
    </xf>
    <xf numFmtId="164" fontId="0" fillId="0" borderId="0" xfId="0" applyNumberFormat="1"/>
    <xf numFmtId="0" fontId="2" fillId="0" borderId="0" xfId="0" applyFont="1" applyAlignment="1">
      <alignment horizontal="left"/>
    </xf>
    <xf numFmtId="43" fontId="2" fillId="0" borderId="0" xfId="1" applyFont="1"/>
    <xf numFmtId="43" fontId="2" fillId="0" borderId="0" xfId="1" applyFont="1" applyAlignment="1">
      <alignment horizontal="left"/>
    </xf>
    <xf numFmtId="165" fontId="2" fillId="0" borderId="0" xfId="0" applyNumberFormat="1" applyFont="1"/>
    <xf numFmtId="43" fontId="2" fillId="0" borderId="0" xfId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Fill="1"/>
    <xf numFmtId="43" fontId="2" fillId="0" borderId="0" xfId="1" applyFont="1" applyFill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2" fontId="2" fillId="0" borderId="0" xfId="0" applyNumberFormat="1" applyFont="1"/>
    <xf numFmtId="43" fontId="2" fillId="0" borderId="0" xfId="1" applyFont="1" applyFill="1" applyAlignment="1">
      <alignment horizontal="center"/>
    </xf>
    <xf numFmtId="43" fontId="2" fillId="0" borderId="0" xfId="1" applyNumberFormat="1" applyFont="1" applyFill="1"/>
    <xf numFmtId="43" fontId="2" fillId="0" borderId="0" xfId="1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gunjgd\Desktop\New%20folder\Consolidated%20Financial%20Profile%20as%20of%20June%2030,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TREASURY\2023\EC%20Financial%20Profile%20063023_MCS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GIE%20FILES\2021%20WORKING%20DATA%20MECQ\2021%20KPS%20EC%20CLASS\JUNE%202021%20FP%20CE%20CLASS\FINANCIAL%20PROFILE%20JUNE%202021\March%202019%20Financial%20Pro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CAR"/>
      <sheetName val="REG2"/>
      <sheetName val="REG3"/>
      <sheetName val="REG4 (CALABARZON)"/>
      <sheetName val="REG4 (MIMAROPA)"/>
      <sheetName val="REG5"/>
      <sheetName val="REG6"/>
      <sheetName val="REG7"/>
      <sheetName val="REG8"/>
      <sheetName val="REG9"/>
      <sheetName val="ARMM"/>
      <sheetName val="REG10"/>
      <sheetName val="CARAGA"/>
      <sheetName val="REG11"/>
      <sheetName val="REG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Financial Profile as of June 30, 2023</v>
          </cell>
        </row>
        <row r="3">
          <cell r="A3" t="str">
            <v>With Comparative Figures as of June 30, 2022</v>
          </cell>
        </row>
      </sheetData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(mcso)"/>
      <sheetName val="NEA-BIT"/>
    </sheetNames>
    <sheetDataSet>
      <sheetData sheetId="0" refreshError="1">
        <row r="10">
          <cell r="D10">
            <v>1067294.52681</v>
          </cell>
        </row>
        <row r="141">
          <cell r="D141">
            <v>257781.26386000001</v>
          </cell>
          <cell r="E141">
            <v>272521.81465000001</v>
          </cell>
          <cell r="F141">
            <v>-14740.550790000008</v>
          </cell>
          <cell r="I141">
            <v>-8.6812735847667639</v>
          </cell>
          <cell r="K141">
            <v>-515.65233999999998</v>
          </cell>
        </row>
        <row r="142">
          <cell r="D142">
            <v>79523.332760000005</v>
          </cell>
          <cell r="E142">
            <v>83900.348760000008</v>
          </cell>
          <cell r="F142">
            <v>-4377.0160000000033</v>
          </cell>
          <cell r="I142">
            <v>-4.7344734823942511</v>
          </cell>
          <cell r="K142">
            <v>1723.0319999999999</v>
          </cell>
        </row>
        <row r="143">
          <cell r="D143">
            <v>348601.84574000002</v>
          </cell>
          <cell r="E143">
            <v>370855.02104000002</v>
          </cell>
          <cell r="F143">
            <v>-22253.175300000003</v>
          </cell>
          <cell r="I143">
            <v>-3.0258434473865954</v>
          </cell>
          <cell r="K143">
            <v>97646.331299999991</v>
          </cell>
        </row>
        <row r="144">
          <cell r="D144">
            <v>162386.51977000001</v>
          </cell>
          <cell r="E144">
            <v>164751.34833000001</v>
          </cell>
          <cell r="F144">
            <v>-2364.8285599999945</v>
          </cell>
          <cell r="I144">
            <v>-1.0000019282618895</v>
          </cell>
          <cell r="K144">
            <v>6639.7834400000002</v>
          </cell>
        </row>
        <row r="145">
          <cell r="D145">
            <v>326024.97952999995</v>
          </cell>
          <cell r="E145">
            <v>326027.68608999997</v>
          </cell>
          <cell r="F145">
            <v>-2.706560000020545</v>
          </cell>
          <cell r="I145">
            <v>-3.2716387543226558E-4</v>
          </cell>
          <cell r="K145">
            <v>148803.97365999999</v>
          </cell>
        </row>
        <row r="146">
          <cell r="I146">
            <v>-2.1217279078992153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I"/>
      <sheetName val="REG IIok"/>
      <sheetName val="CAR"/>
      <sheetName val="REG IIIok"/>
      <sheetName val="REG IV-A"/>
      <sheetName val="REG IV-B"/>
      <sheetName val="REG V"/>
      <sheetName val="REG VIok"/>
      <sheetName val="NIR"/>
      <sheetName val="REG VII"/>
      <sheetName val="REG VIII"/>
      <sheetName val="REG IXok"/>
      <sheetName val="REG X"/>
      <sheetName val="REG XI"/>
      <sheetName val="REG XII"/>
      <sheetName val="ARMM"/>
      <sheetName val="CARA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7">
          <cell r="Z97" t="str">
            <v>39</v>
          </cell>
        </row>
      </sheetData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M96"/>
  <sheetViews>
    <sheetView tabSelected="1" zoomScale="70" zoomScaleNormal="70" workbookViewId="0">
      <pane xSplit="1" ySplit="10" topLeftCell="B61" activePane="bottomRight" state="frozen"/>
      <selection activeCell="C83" sqref="C83"/>
      <selection pane="topRight" activeCell="C83" sqref="C83"/>
      <selection pane="bottomLeft" activeCell="C83" sqref="C83"/>
      <selection pane="bottomRight" activeCell="R68" sqref="R68"/>
    </sheetView>
  </sheetViews>
  <sheetFormatPr defaultColWidth="9.109375" defaultRowHeight="15" x14ac:dyDescent="0.25"/>
  <cols>
    <col min="1" max="1" width="43.44140625" style="2" customWidth="1"/>
    <col min="2" max="3" width="16.109375" style="2" customWidth="1"/>
    <col min="4" max="4" width="14.33203125" style="2" bestFit="1" customWidth="1"/>
    <col min="5" max="5" width="12.33203125" style="2" bestFit="1" customWidth="1"/>
    <col min="6" max="6" width="1.44140625" style="2" customWidth="1"/>
    <col min="7" max="7" width="16.5546875" style="2" customWidth="1"/>
    <col min="8" max="8" width="14.33203125" style="2" customWidth="1"/>
    <col min="9" max="9" width="14.33203125" style="2" bestFit="1" customWidth="1"/>
    <col min="10" max="10" width="10.44140625" style="2" bestFit="1" customWidth="1"/>
    <col min="11" max="11" width="1.44140625" style="2" customWidth="1"/>
    <col min="12" max="13" width="16.109375" style="2" customWidth="1"/>
    <col min="14" max="14" width="15" style="2" bestFit="1" customWidth="1"/>
    <col min="15" max="15" width="11.5546875" style="2" bestFit="1" customWidth="1"/>
    <col min="16" max="16" width="1.6640625" style="2" customWidth="1"/>
    <col min="17" max="18" width="16.109375" style="2" customWidth="1"/>
    <col min="19" max="19" width="16.88671875" style="2" bestFit="1" customWidth="1"/>
    <col min="20" max="20" width="10.5546875" style="2" customWidth="1"/>
    <col min="21" max="21" width="1.5546875" style="2" customWidth="1"/>
    <col min="22" max="23" width="16.109375" style="2" customWidth="1"/>
    <col min="24" max="24" width="13.88671875" style="2" customWidth="1"/>
    <col min="25" max="25" width="10.44140625" style="2" bestFit="1" customWidth="1"/>
    <col min="26" max="26" width="1.6640625" style="2" customWidth="1"/>
    <col min="27" max="28" width="17.5546875" style="2" customWidth="1"/>
    <col min="29" max="29" width="16.109375" style="2" bestFit="1" customWidth="1"/>
    <col min="30" max="30" width="12.33203125" style="2" bestFit="1" customWidth="1"/>
    <col min="31" max="38" width="14.109375" style="2" customWidth="1"/>
    <col min="39" max="16384" width="9.109375" style="2"/>
  </cols>
  <sheetData>
    <row r="1" spans="1:30" ht="15.9" customHeight="1" x14ac:dyDescent="0.3">
      <c r="A1" s="1" t="s">
        <v>0</v>
      </c>
    </row>
    <row r="2" spans="1:30" ht="15.75" customHeight="1" x14ac:dyDescent="0.3">
      <c r="A2" s="1" t="str">
        <f>+[4]REG11!A2</f>
        <v>Financial Profile as of June 30, 2023</v>
      </c>
    </row>
    <row r="3" spans="1:30" ht="15.9" customHeight="1" x14ac:dyDescent="0.3">
      <c r="A3" s="1" t="str">
        <f>+[4]REG11!A3</f>
        <v>With Comparative Figures as of June 30, 2022</v>
      </c>
    </row>
    <row r="4" spans="1:30" ht="15.9" customHeight="1" x14ac:dyDescent="0.3">
      <c r="A4" s="3" t="s">
        <v>1</v>
      </c>
    </row>
    <row r="5" spans="1:30" ht="14.25" customHeight="1" x14ac:dyDescent="0.25">
      <c r="A5"/>
      <c r="B5" s="29"/>
      <c r="C5" s="29"/>
      <c r="D5" s="29"/>
      <c r="E5" s="29"/>
      <c r="L5" s="29"/>
      <c r="M5" s="29"/>
      <c r="N5" s="29"/>
      <c r="O5" s="29"/>
      <c r="Q5" s="29"/>
      <c r="R5" s="29"/>
      <c r="S5" s="29"/>
      <c r="T5" s="29"/>
      <c r="V5" s="29"/>
      <c r="W5" s="29"/>
      <c r="X5" s="29"/>
      <c r="Y5" s="29"/>
      <c r="AA5" s="29"/>
      <c r="AB5" s="29"/>
      <c r="AC5" s="29"/>
      <c r="AD5" s="29"/>
    </row>
    <row r="6" spans="1:30" ht="15.6" x14ac:dyDescent="0.3">
      <c r="B6" s="28" t="s">
        <v>2</v>
      </c>
      <c r="C6" s="28"/>
      <c r="D6" s="28"/>
      <c r="E6" s="28"/>
      <c r="G6" s="28" t="s">
        <v>3</v>
      </c>
      <c r="H6" s="28"/>
      <c r="I6" s="28"/>
      <c r="J6" s="28"/>
      <c r="L6" s="28" t="s">
        <v>4</v>
      </c>
      <c r="M6" s="28"/>
      <c r="N6" s="28"/>
      <c r="O6" s="28"/>
      <c r="P6" s="4"/>
      <c r="Q6" s="28" t="s">
        <v>5</v>
      </c>
      <c r="R6" s="28"/>
      <c r="S6" s="28"/>
      <c r="T6" s="28"/>
      <c r="U6" s="5"/>
      <c r="V6" s="28" t="s">
        <v>6</v>
      </c>
      <c r="W6" s="28"/>
      <c r="X6" s="28"/>
      <c r="Y6" s="28"/>
      <c r="Z6" s="4"/>
      <c r="AA6" s="28" t="s">
        <v>7</v>
      </c>
      <c r="AB6" s="28"/>
      <c r="AC6" s="28"/>
      <c r="AD6" s="28"/>
    </row>
    <row r="7" spans="1:30" ht="9.9" customHeight="1" x14ac:dyDescent="0.25">
      <c r="A7"/>
    </row>
    <row r="8" spans="1:30" ht="15.9" customHeight="1" x14ac:dyDescent="0.25">
      <c r="A8"/>
      <c r="B8" s="6">
        <v>2023</v>
      </c>
      <c r="C8" s="6">
        <v>2022</v>
      </c>
      <c r="D8" s="29" t="s">
        <v>8</v>
      </c>
      <c r="E8" s="29"/>
      <c r="G8" s="6">
        <v>2023</v>
      </c>
      <c r="H8" s="6">
        <v>2022</v>
      </c>
      <c r="I8" s="29" t="s">
        <v>8</v>
      </c>
      <c r="J8" s="29"/>
      <c r="L8" s="6">
        <v>2023</v>
      </c>
      <c r="M8" s="6">
        <v>2022</v>
      </c>
      <c r="N8" s="29" t="s">
        <v>8</v>
      </c>
      <c r="O8" s="29"/>
      <c r="P8" s="6"/>
      <c r="Q8" s="6">
        <v>2023</v>
      </c>
      <c r="R8" s="6">
        <v>2022</v>
      </c>
      <c r="S8" s="29" t="s">
        <v>8</v>
      </c>
      <c r="T8" s="29"/>
      <c r="V8" s="6">
        <v>2023</v>
      </c>
      <c r="W8" s="6">
        <v>2022</v>
      </c>
      <c r="X8" s="29" t="s">
        <v>8</v>
      </c>
      <c r="Y8" s="29"/>
      <c r="Z8" s="6"/>
      <c r="AA8" s="6">
        <v>2023</v>
      </c>
      <c r="AB8" s="6">
        <v>2022</v>
      </c>
      <c r="AC8" s="29" t="s">
        <v>8</v>
      </c>
      <c r="AD8" s="29"/>
    </row>
    <row r="9" spans="1:30" ht="15.9" customHeight="1" x14ac:dyDescent="0.25">
      <c r="A9"/>
      <c r="B9" s="6" t="s">
        <v>9</v>
      </c>
      <c r="C9" s="6" t="s">
        <v>9</v>
      </c>
      <c r="D9" s="6" t="s">
        <v>10</v>
      </c>
      <c r="E9" s="6" t="s">
        <v>11</v>
      </c>
      <c r="G9" s="6" t="s">
        <v>9</v>
      </c>
      <c r="H9" s="6" t="s">
        <v>9</v>
      </c>
      <c r="I9" s="6" t="s">
        <v>10</v>
      </c>
      <c r="J9" s="6" t="s">
        <v>11</v>
      </c>
      <c r="L9" s="6" t="s">
        <v>9</v>
      </c>
      <c r="M9" s="6" t="s">
        <v>9</v>
      </c>
      <c r="N9" s="6" t="s">
        <v>10</v>
      </c>
      <c r="O9" s="6" t="s">
        <v>11</v>
      </c>
      <c r="P9" s="6"/>
      <c r="Q9" s="6" t="s">
        <v>9</v>
      </c>
      <c r="R9" s="6" t="s">
        <v>9</v>
      </c>
      <c r="S9" s="6" t="s">
        <v>10</v>
      </c>
      <c r="T9" s="6" t="s">
        <v>11</v>
      </c>
      <c r="V9" s="6" t="s">
        <v>9</v>
      </c>
      <c r="W9" s="6" t="s">
        <v>9</v>
      </c>
      <c r="X9" s="6" t="s">
        <v>10</v>
      </c>
      <c r="Y9" s="6" t="s">
        <v>11</v>
      </c>
      <c r="Z9" s="6"/>
      <c r="AA9" s="6" t="s">
        <v>9</v>
      </c>
      <c r="AB9" s="6" t="s">
        <v>9</v>
      </c>
      <c r="AC9" s="6" t="s">
        <v>10</v>
      </c>
      <c r="AD9" s="6" t="s">
        <v>11</v>
      </c>
    </row>
    <row r="10" spans="1:30" ht="6.75" customHeight="1" x14ac:dyDescent="0.25">
      <c r="A10"/>
    </row>
    <row r="11" spans="1:30" ht="15.6" x14ac:dyDescent="0.3">
      <c r="A11" s="1" t="s">
        <v>12</v>
      </c>
    </row>
    <row r="12" spans="1:30" ht="9.9" customHeight="1" x14ac:dyDescent="0.25">
      <c r="A12"/>
    </row>
    <row r="13" spans="1:30" s="10" customFormat="1" ht="15" customHeight="1" x14ac:dyDescent="0.25">
      <c r="A13" s="7" t="s">
        <v>13</v>
      </c>
      <c r="B13" s="8">
        <v>1768771.49504</v>
      </c>
      <c r="C13" s="8">
        <v>1553264.13</v>
      </c>
      <c r="D13" s="8">
        <f t="shared" ref="D13:D22" si="0">B13-C13</f>
        <v>215507.36504000006</v>
      </c>
      <c r="E13" s="8">
        <f t="shared" ref="E13:E22" si="1">D13/C13*100</f>
        <v>13.874482831197554</v>
      </c>
      <c r="F13" s="8"/>
      <c r="G13" s="8">
        <v>819866.94763999991</v>
      </c>
      <c r="H13" s="8">
        <v>690697.32</v>
      </c>
      <c r="I13" s="8">
        <f t="shared" ref="I13:I22" si="2">G13-H13</f>
        <v>129169.62763999996</v>
      </c>
      <c r="J13" s="8">
        <f t="shared" ref="J13:J22" si="3">I13/H13*100</f>
        <v>18.701336156914579</v>
      </c>
      <c r="K13" s="8"/>
      <c r="L13" s="8">
        <v>2222123.4645099998</v>
      </c>
      <c r="M13" s="8">
        <v>1850645.47</v>
      </c>
      <c r="N13" s="8">
        <f t="shared" ref="N13:N22" si="4">L13-M13</f>
        <v>371477.99450999987</v>
      </c>
      <c r="O13" s="8">
        <f t="shared" ref="O13:O22" si="5">N13/M13*100</f>
        <v>20.072888110222422</v>
      </c>
      <c r="P13" s="8"/>
      <c r="Q13" s="8">
        <v>5159953.6972599998</v>
      </c>
      <c r="R13" s="8">
        <v>4725221.8099999996</v>
      </c>
      <c r="S13" s="8">
        <f t="shared" ref="S13:S22" si="6">Q13-R13</f>
        <v>434731.88726000022</v>
      </c>
      <c r="T13" s="8">
        <f t="shared" ref="T13:T22" si="7">S13/R13*100</f>
        <v>9.2002429672185109</v>
      </c>
      <c r="U13" s="8"/>
      <c r="V13" s="8">
        <v>1421315.9342700001</v>
      </c>
      <c r="W13" s="8">
        <v>1283977.27</v>
      </c>
      <c r="X13" s="8">
        <f t="shared" ref="X13:X22" si="8">V13-W13</f>
        <v>137338.66427000007</v>
      </c>
      <c r="Y13" s="8">
        <f t="shared" ref="Y13:Y22" si="9">X13/W13*100</f>
        <v>10.696347005426354</v>
      </c>
      <c r="Z13" s="8"/>
      <c r="AA13" s="8">
        <f t="shared" ref="AA13:AB24" si="10">+B13+L13+Q13+V13+G13</f>
        <v>11392031.538720001</v>
      </c>
      <c r="AB13" s="8">
        <f t="shared" si="10"/>
        <v>10103806</v>
      </c>
      <c r="AC13" s="8">
        <f t="shared" ref="AC13:AC22" si="11">AA13-AB13</f>
        <v>1288225.5387200005</v>
      </c>
      <c r="AD13" s="8">
        <f t="shared" ref="AD13:AD22" si="12">AC13/AB13*100</f>
        <v>12.749903736473172</v>
      </c>
    </row>
    <row r="14" spans="1:30" s="10" customFormat="1" ht="15" customHeight="1" x14ac:dyDescent="0.25">
      <c r="A14" s="7" t="s">
        <v>14</v>
      </c>
      <c r="B14" s="8">
        <v>62342.397629999992</v>
      </c>
      <c r="C14" s="8">
        <v>59422.18</v>
      </c>
      <c r="D14" s="8">
        <f t="shared" si="0"/>
        <v>2920.2176299999919</v>
      </c>
      <c r="E14" s="8">
        <f t="shared" si="1"/>
        <v>4.9143562723548539</v>
      </c>
      <c r="F14" s="8"/>
      <c r="G14" s="8">
        <v>27881.912440000004</v>
      </c>
      <c r="H14" s="8">
        <v>28314.04</v>
      </c>
      <c r="I14" s="8">
        <f t="shared" si="2"/>
        <v>-432.12755999999717</v>
      </c>
      <c r="J14" s="8">
        <f t="shared" si="3"/>
        <v>-1.5261953433702755</v>
      </c>
      <c r="K14" s="8"/>
      <c r="L14" s="8">
        <v>79913.795270000002</v>
      </c>
      <c r="M14" s="8">
        <v>79267.38</v>
      </c>
      <c r="N14" s="8">
        <f t="shared" si="4"/>
        <v>646.41526999999769</v>
      </c>
      <c r="O14" s="8">
        <f t="shared" si="5"/>
        <v>0.81548711462394452</v>
      </c>
      <c r="P14" s="8"/>
      <c r="Q14" s="8">
        <v>90825.128659999988</v>
      </c>
      <c r="R14" s="8">
        <v>69434.59</v>
      </c>
      <c r="S14" s="8">
        <f t="shared" si="6"/>
        <v>21390.538659999991</v>
      </c>
      <c r="T14" s="8">
        <f t="shared" si="7"/>
        <v>30.806747271064744</v>
      </c>
      <c r="U14" s="8"/>
      <c r="V14" s="8">
        <v>45405.430460000003</v>
      </c>
      <c r="W14" s="8">
        <v>44363.94</v>
      </c>
      <c r="X14" s="8">
        <f t="shared" si="8"/>
        <v>1041.4904600000009</v>
      </c>
      <c r="Y14" s="8">
        <f t="shared" si="9"/>
        <v>2.3476058708942462</v>
      </c>
      <c r="Z14" s="8"/>
      <c r="AA14" s="8">
        <f t="shared" si="10"/>
        <v>306368.66446</v>
      </c>
      <c r="AB14" s="8">
        <f t="shared" si="10"/>
        <v>280802.13</v>
      </c>
      <c r="AC14" s="8">
        <f t="shared" si="11"/>
        <v>25566.534459999995</v>
      </c>
      <c r="AD14" s="8">
        <f t="shared" si="12"/>
        <v>9.1048221251028245</v>
      </c>
    </row>
    <row r="15" spans="1:30" s="10" customFormat="1" ht="15" customHeight="1" x14ac:dyDescent="0.25">
      <c r="A15" s="7" t="s">
        <v>15</v>
      </c>
      <c r="B15" s="8">
        <v>30614.636480000001</v>
      </c>
      <c r="C15" s="8">
        <v>36595.910000000003</v>
      </c>
      <c r="D15" s="8">
        <f t="shared" si="0"/>
        <v>-5981.2735200000025</v>
      </c>
      <c r="E15" s="8">
        <f t="shared" si="1"/>
        <v>-16.344103808321755</v>
      </c>
      <c r="F15" s="8"/>
      <c r="G15" s="8">
        <v>13481.982899999999</v>
      </c>
      <c r="H15" s="8">
        <v>17672.32</v>
      </c>
      <c r="I15" s="8">
        <f t="shared" si="2"/>
        <v>-4190.3371000000006</v>
      </c>
      <c r="J15" s="8">
        <f t="shared" si="3"/>
        <v>-23.71130162876182</v>
      </c>
      <c r="K15" s="8"/>
      <c r="L15" s="8">
        <v>35609.417979999998</v>
      </c>
      <c r="M15" s="8">
        <v>44144.67</v>
      </c>
      <c r="N15" s="8">
        <f t="shared" si="4"/>
        <v>-8535.2520199999999</v>
      </c>
      <c r="O15" s="8">
        <f t="shared" si="5"/>
        <v>-19.334728337532027</v>
      </c>
      <c r="P15" s="8"/>
      <c r="Q15" s="8">
        <v>121457.66209</v>
      </c>
      <c r="R15" s="8">
        <v>149567.52000000002</v>
      </c>
      <c r="S15" s="8">
        <f t="shared" si="6"/>
        <v>-28109.857910000021</v>
      </c>
      <c r="T15" s="8">
        <f t="shared" si="7"/>
        <v>-18.794092400542588</v>
      </c>
      <c r="U15" s="8"/>
      <c r="V15" s="8">
        <v>28475.17929</v>
      </c>
      <c r="W15" s="8">
        <v>33235.82</v>
      </c>
      <c r="X15" s="8">
        <f t="shared" si="8"/>
        <v>-4760.6407099999997</v>
      </c>
      <c r="Y15" s="8">
        <f t="shared" si="9"/>
        <v>-14.32382504779482</v>
      </c>
      <c r="Z15" s="8"/>
      <c r="AA15" s="8">
        <f t="shared" si="10"/>
        <v>229638.87874000001</v>
      </c>
      <c r="AB15" s="8">
        <f t="shared" si="10"/>
        <v>281216.24000000005</v>
      </c>
      <c r="AC15" s="8">
        <f t="shared" si="11"/>
        <v>-51577.361260000034</v>
      </c>
      <c r="AD15" s="8">
        <f t="shared" si="12"/>
        <v>-18.340818887273375</v>
      </c>
    </row>
    <row r="16" spans="1:30" s="10" customFormat="1" ht="15" customHeight="1" x14ac:dyDescent="0.25">
      <c r="A16" s="7" t="s">
        <v>16</v>
      </c>
      <c r="B16" s="8">
        <v>177505.13921999998</v>
      </c>
      <c r="C16" s="8">
        <v>153974.76</v>
      </c>
      <c r="D16" s="8">
        <f t="shared" si="0"/>
        <v>23530.379219999973</v>
      </c>
      <c r="E16" s="8">
        <f t="shared" si="1"/>
        <v>15.281971681592472</v>
      </c>
      <c r="F16" s="8"/>
      <c r="G16" s="8">
        <v>78691.689630000008</v>
      </c>
      <c r="H16" s="8">
        <v>62726.68</v>
      </c>
      <c r="I16" s="8">
        <f t="shared" si="2"/>
        <v>15965.009630000008</v>
      </c>
      <c r="J16" s="8">
        <f t="shared" si="3"/>
        <v>25.451705127706436</v>
      </c>
      <c r="K16" s="8"/>
      <c r="L16" s="8">
        <v>216294.58209000001</v>
      </c>
      <c r="M16" s="8">
        <v>168867.8</v>
      </c>
      <c r="N16" s="8">
        <f t="shared" si="4"/>
        <v>47426.782090000022</v>
      </c>
      <c r="O16" s="8">
        <f t="shared" si="5"/>
        <v>28.085154238996434</v>
      </c>
      <c r="P16" s="8"/>
      <c r="Q16" s="8">
        <v>417283.12663000001</v>
      </c>
      <c r="R16" s="8">
        <v>151308.96</v>
      </c>
      <c r="S16" s="8">
        <f t="shared" si="6"/>
        <v>265974.16662999999</v>
      </c>
      <c r="T16" s="8">
        <f t="shared" si="7"/>
        <v>175.78216559680274</v>
      </c>
      <c r="U16" s="8"/>
      <c r="V16" s="8">
        <v>137182.46107999998</v>
      </c>
      <c r="W16" s="8">
        <v>123686.65</v>
      </c>
      <c r="X16" s="8">
        <f t="shared" si="8"/>
        <v>13495.811079999985</v>
      </c>
      <c r="Y16" s="8">
        <f t="shared" si="9"/>
        <v>10.911291622822663</v>
      </c>
      <c r="Z16" s="8"/>
      <c r="AA16" s="8">
        <f t="shared" si="10"/>
        <v>1026956.9986500001</v>
      </c>
      <c r="AB16" s="8">
        <f t="shared" si="10"/>
        <v>660564.85000000009</v>
      </c>
      <c r="AC16" s="8">
        <f t="shared" si="11"/>
        <v>366392.14864999999</v>
      </c>
      <c r="AD16" s="8">
        <f t="shared" si="12"/>
        <v>55.466491844063448</v>
      </c>
    </row>
    <row r="17" spans="1:39" s="10" customFormat="1" ht="15" customHeight="1" x14ac:dyDescent="0.25">
      <c r="A17" s="11" t="s">
        <v>17</v>
      </c>
      <c r="B17" s="8">
        <v>3987.1201699999997</v>
      </c>
      <c r="C17" s="8">
        <v>3539.6858499999998</v>
      </c>
      <c r="D17" s="8">
        <f t="shared" si="0"/>
        <v>447.43431999999984</v>
      </c>
      <c r="E17" s="8">
        <f t="shared" si="1"/>
        <v>12.640509326555064</v>
      </c>
      <c r="F17" s="8"/>
      <c r="G17" s="8">
        <v>1659.4588900000001</v>
      </c>
      <c r="H17" s="8">
        <v>1470.3540700000001</v>
      </c>
      <c r="I17" s="8">
        <f t="shared" si="2"/>
        <v>189.10482000000002</v>
      </c>
      <c r="J17" s="8">
        <f t="shared" si="3"/>
        <v>12.86117567586969</v>
      </c>
      <c r="K17" s="8"/>
      <c r="L17" s="8">
        <v>2565.9199200000003</v>
      </c>
      <c r="M17" s="8">
        <v>2154.5832899999996</v>
      </c>
      <c r="N17" s="8">
        <f t="shared" si="4"/>
        <v>411.3366300000007</v>
      </c>
      <c r="O17" s="8">
        <f t="shared" si="5"/>
        <v>19.091238287659827</v>
      </c>
      <c r="P17" s="8"/>
      <c r="Q17" s="8">
        <v>-17119.992899999997</v>
      </c>
      <c r="R17" s="8">
        <v>-16054.832019999998</v>
      </c>
      <c r="S17" s="8">
        <f t="shared" si="6"/>
        <v>-1065.1608799999995</v>
      </c>
      <c r="T17" s="8">
        <f t="shared" si="7"/>
        <v>6.6345189951106036</v>
      </c>
      <c r="U17" s="8"/>
      <c r="V17" s="8">
        <v>-2.7590599999999998</v>
      </c>
      <c r="W17" s="8">
        <v>382.24437</v>
      </c>
      <c r="X17" s="8">
        <f t="shared" si="8"/>
        <v>-385.00342999999998</v>
      </c>
      <c r="Y17" s="8">
        <f t="shared" si="9"/>
        <v>-100.72180526818484</v>
      </c>
      <c r="Z17" s="8"/>
      <c r="AA17" s="8">
        <f t="shared" si="10"/>
        <v>-8910.2529799999975</v>
      </c>
      <c r="AB17" s="8">
        <f t="shared" si="10"/>
        <v>-8507.9644399999979</v>
      </c>
      <c r="AC17" s="8">
        <f t="shared" si="11"/>
        <v>-402.28853999999956</v>
      </c>
      <c r="AD17" s="8">
        <f t="shared" si="12"/>
        <v>4.7283758981014223</v>
      </c>
    </row>
    <row r="18" spans="1:39" s="10" customFormat="1" ht="15" customHeight="1" x14ac:dyDescent="0.25">
      <c r="A18" s="12" t="s">
        <v>18</v>
      </c>
      <c r="B18" s="8">
        <v>0</v>
      </c>
      <c r="C18" s="8">
        <v>0</v>
      </c>
      <c r="D18" s="8">
        <f t="shared" si="0"/>
        <v>0</v>
      </c>
      <c r="E18" s="8"/>
      <c r="F18" s="8"/>
      <c r="G18" s="8">
        <v>0</v>
      </c>
      <c r="H18" s="8">
        <v>0</v>
      </c>
      <c r="I18" s="8">
        <f t="shared" si="2"/>
        <v>0</v>
      </c>
      <c r="J18" s="8"/>
      <c r="K18" s="8"/>
      <c r="L18" s="8">
        <v>0</v>
      </c>
      <c r="M18" s="8">
        <v>92.886619999999994</v>
      </c>
      <c r="N18" s="8">
        <f t="shared" si="4"/>
        <v>-92.886619999999994</v>
      </c>
      <c r="O18" s="8">
        <f t="shared" si="5"/>
        <v>-100</v>
      </c>
      <c r="P18" s="8"/>
      <c r="Q18" s="8">
        <v>0</v>
      </c>
      <c r="R18" s="8">
        <v>0</v>
      </c>
      <c r="S18" s="8">
        <f t="shared" si="6"/>
        <v>0</v>
      </c>
      <c r="T18" s="8"/>
      <c r="U18" s="8"/>
      <c r="V18" s="8">
        <v>0</v>
      </c>
      <c r="W18" s="8">
        <v>0</v>
      </c>
      <c r="X18" s="8">
        <f>V18-W18</f>
        <v>0</v>
      </c>
      <c r="Y18" s="8"/>
      <c r="Z18" s="8"/>
      <c r="AA18" s="8">
        <f>+B18+L18+Q18+V18+G18</f>
        <v>0</v>
      </c>
      <c r="AB18" s="8">
        <f>+C18+M18+R18+W18+H18</f>
        <v>92.886619999999994</v>
      </c>
      <c r="AC18" s="8">
        <f>AA18-AB18</f>
        <v>-92.886619999999994</v>
      </c>
      <c r="AD18" s="8">
        <f t="shared" si="12"/>
        <v>-100</v>
      </c>
    </row>
    <row r="19" spans="1:39" s="10" customFormat="1" ht="15" customHeight="1" x14ac:dyDescent="0.25">
      <c r="A19" s="7" t="s">
        <v>19</v>
      </c>
      <c r="B19" s="8">
        <f>B13-B14-B15-B16-B17-B18</f>
        <v>1494322.2015399998</v>
      </c>
      <c r="C19" s="8">
        <f>C13-C14-C15-C16-C17-C18</f>
        <v>1299731.59415</v>
      </c>
      <c r="D19" s="8">
        <f t="shared" si="0"/>
        <v>194590.60738999979</v>
      </c>
      <c r="E19" s="8">
        <f t="shared" si="1"/>
        <v>14.971599387584202</v>
      </c>
      <c r="F19" s="8"/>
      <c r="G19" s="8">
        <f>G13-G14-G15-G16-G17-G18</f>
        <v>698151.90377999994</v>
      </c>
      <c r="H19" s="8">
        <f>H13-H14-H15-H16-H17-H18</f>
        <v>580513.92592999991</v>
      </c>
      <c r="I19" s="8">
        <f t="shared" si="2"/>
        <v>117637.97785000002</v>
      </c>
      <c r="J19" s="8">
        <f t="shared" si="3"/>
        <v>20.2644540631029</v>
      </c>
      <c r="K19" s="8"/>
      <c r="L19" s="8">
        <f>L13-L14-L15-L16-L17-L18</f>
        <v>1887739.7492499999</v>
      </c>
      <c r="M19" s="8">
        <f>M13-M14-M15-M16-M17-M18</f>
        <v>1556118.1500899999</v>
      </c>
      <c r="N19" s="8">
        <f t="shared" si="4"/>
        <v>331621.59915999998</v>
      </c>
      <c r="O19" s="8">
        <f t="shared" si="5"/>
        <v>21.310823933312538</v>
      </c>
      <c r="P19" s="8"/>
      <c r="Q19" s="8">
        <f>Q13-Q14-Q15-Q16-Q17-Q18</f>
        <v>4547507.7727800002</v>
      </c>
      <c r="R19" s="8">
        <f>R13-R14-R15-R16-R17-R18</f>
        <v>4370965.5720199989</v>
      </c>
      <c r="S19" s="8">
        <f t="shared" si="6"/>
        <v>176542.20076000132</v>
      </c>
      <c r="T19" s="8">
        <f t="shared" si="7"/>
        <v>4.0389748638174261</v>
      </c>
      <c r="U19" s="8"/>
      <c r="V19" s="8">
        <f>V13-V14-V15-V16-V17-V18</f>
        <v>1210255.6225000003</v>
      </c>
      <c r="W19" s="8">
        <f>W13-W14-W15-W16-W17-W18</f>
        <v>1082308.6156300001</v>
      </c>
      <c r="X19" s="8">
        <f t="shared" si="8"/>
        <v>127947.00687000016</v>
      </c>
      <c r="Y19" s="8">
        <f t="shared" si="9"/>
        <v>11.821674984590564</v>
      </c>
      <c r="Z19" s="8"/>
      <c r="AA19" s="8">
        <f>AA13-AA14-AA15-AA16-AA17-AA18</f>
        <v>9837977.2498500012</v>
      </c>
      <c r="AB19" s="8">
        <f>AB13-AB14-AB15-AB16-AB17-AB18</f>
        <v>8889637.8578199986</v>
      </c>
      <c r="AC19" s="8">
        <f t="shared" si="11"/>
        <v>948339.39203000255</v>
      </c>
      <c r="AD19" s="8">
        <f t="shared" si="12"/>
        <v>10.667919292075227</v>
      </c>
    </row>
    <row r="20" spans="1:39" s="10" customFormat="1" ht="15" customHeight="1" x14ac:dyDescent="0.25">
      <c r="A20" s="7" t="s">
        <v>20</v>
      </c>
      <c r="B20" s="8">
        <v>74604.483000000007</v>
      </c>
      <c r="C20" s="8">
        <v>65367.64</v>
      </c>
      <c r="D20" s="8">
        <f t="shared" si="0"/>
        <v>9236.843000000008</v>
      </c>
      <c r="E20" s="8">
        <f t="shared" si="1"/>
        <v>14.13060499048154</v>
      </c>
      <c r="F20" s="8"/>
      <c r="G20" s="8">
        <v>23371.390039999998</v>
      </c>
      <c r="H20" s="8">
        <v>12129.43</v>
      </c>
      <c r="I20" s="8">
        <f t="shared" si="2"/>
        <v>11241.960039999998</v>
      </c>
      <c r="J20" s="8">
        <f t="shared" si="3"/>
        <v>92.683333347073997</v>
      </c>
      <c r="K20" s="8"/>
      <c r="L20" s="8">
        <v>43598.741899999994</v>
      </c>
      <c r="M20" s="8">
        <v>41465.26</v>
      </c>
      <c r="N20" s="8">
        <f t="shared" si="4"/>
        <v>2133.4818999999916</v>
      </c>
      <c r="O20" s="8">
        <f t="shared" si="5"/>
        <v>5.1452273541754989</v>
      </c>
      <c r="P20" s="8"/>
      <c r="Q20" s="8">
        <v>12712.393959999998</v>
      </c>
      <c r="R20" s="8">
        <v>10515.359999999999</v>
      </c>
      <c r="S20" s="8">
        <f t="shared" si="6"/>
        <v>2197.0339599999988</v>
      </c>
      <c r="T20" s="8">
        <f t="shared" si="7"/>
        <v>20.893568646247004</v>
      </c>
      <c r="U20" s="8"/>
      <c r="V20" s="8">
        <v>56191.215109999997</v>
      </c>
      <c r="W20" s="8">
        <v>43983.8</v>
      </c>
      <c r="X20" s="8">
        <f t="shared" si="8"/>
        <v>12207.415109999994</v>
      </c>
      <c r="Y20" s="8">
        <f t="shared" si="9"/>
        <v>27.754343894797618</v>
      </c>
      <c r="Z20" s="8"/>
      <c r="AA20" s="8">
        <f t="shared" si="10"/>
        <v>210478.22401000001</v>
      </c>
      <c r="AB20" s="8">
        <f t="shared" si="10"/>
        <v>173461.49</v>
      </c>
      <c r="AC20" s="8">
        <f t="shared" si="11"/>
        <v>37016.734010000015</v>
      </c>
      <c r="AD20" s="8">
        <f t="shared" si="12"/>
        <v>21.340030003201296</v>
      </c>
      <c r="AE20" s="13"/>
      <c r="AF20" s="13"/>
      <c r="AG20" s="13"/>
      <c r="AH20" s="13"/>
      <c r="AI20" s="13"/>
      <c r="AJ20" s="13"/>
      <c r="AK20" s="13"/>
    </row>
    <row r="21" spans="1:39" s="10" customFormat="1" ht="15" customHeight="1" x14ac:dyDescent="0.25">
      <c r="A21" s="7" t="s">
        <v>21</v>
      </c>
      <c r="B21" s="8">
        <f>B19+B20</f>
        <v>1568926.6845399998</v>
      </c>
      <c r="C21" s="8">
        <f>C19+C20</f>
        <v>1365099.2341499999</v>
      </c>
      <c r="D21" s="8">
        <f t="shared" si="0"/>
        <v>203827.4503899999</v>
      </c>
      <c r="E21" s="8">
        <f t="shared" si="1"/>
        <v>14.931328455173897</v>
      </c>
      <c r="F21" s="8"/>
      <c r="G21" s="8">
        <f>G19+G20</f>
        <v>721523.2938199999</v>
      </c>
      <c r="H21" s="8">
        <f>H19+H20</f>
        <v>592643.35592999996</v>
      </c>
      <c r="I21" s="8">
        <f t="shared" si="2"/>
        <v>128879.93788999994</v>
      </c>
      <c r="J21" s="8">
        <f t="shared" si="3"/>
        <v>21.746626634792239</v>
      </c>
      <c r="K21" s="8"/>
      <c r="L21" s="8">
        <f>L19+L20</f>
        <v>1931338.4911499999</v>
      </c>
      <c r="M21" s="8">
        <f>M19+M20</f>
        <v>1597583.4100899999</v>
      </c>
      <c r="N21" s="8">
        <f t="shared" si="4"/>
        <v>333755.08106</v>
      </c>
      <c r="O21" s="8">
        <f t="shared" si="5"/>
        <v>20.891246050257738</v>
      </c>
      <c r="P21" s="8"/>
      <c r="Q21" s="8">
        <f>Q19+Q20</f>
        <v>4560220.1667400002</v>
      </c>
      <c r="R21" s="8">
        <f>R19+R20</f>
        <v>4381480.9320199993</v>
      </c>
      <c r="S21" s="8">
        <f t="shared" si="6"/>
        <v>178739.234720001</v>
      </c>
      <c r="T21" s="8">
        <f t="shared" si="7"/>
        <v>4.0794251417088017</v>
      </c>
      <c r="U21" s="8"/>
      <c r="V21" s="8">
        <f>V19+V20</f>
        <v>1266446.8376100003</v>
      </c>
      <c r="W21" s="8">
        <f>W19+W20</f>
        <v>1126292.4156300002</v>
      </c>
      <c r="X21" s="8">
        <f t="shared" si="8"/>
        <v>140154.4219800001</v>
      </c>
      <c r="Y21" s="8">
        <f t="shared" si="9"/>
        <v>12.443875146012031</v>
      </c>
      <c r="Z21" s="8"/>
      <c r="AA21" s="8">
        <f>AA19+AA20</f>
        <v>10048455.473860001</v>
      </c>
      <c r="AB21" s="8">
        <f>AB19+AB20</f>
        <v>9063099.3478199989</v>
      </c>
      <c r="AC21" s="8">
        <f t="shared" si="11"/>
        <v>985356.12604000233</v>
      </c>
      <c r="AD21" s="8">
        <f t="shared" si="12"/>
        <v>10.872176153260595</v>
      </c>
      <c r="AE21" s="13"/>
      <c r="AF21" s="13"/>
      <c r="AG21" s="13"/>
      <c r="AH21" s="13"/>
      <c r="AI21" s="13"/>
      <c r="AJ21" s="13"/>
      <c r="AK21" s="13"/>
    </row>
    <row r="22" spans="1:39" s="10" customFormat="1" ht="15" customHeight="1" x14ac:dyDescent="0.25">
      <c r="A22" s="7" t="s">
        <v>22</v>
      </c>
      <c r="B22" s="8">
        <v>1322154.9248299999</v>
      </c>
      <c r="C22" s="8">
        <v>1228086.6200000001</v>
      </c>
      <c r="D22" s="8">
        <f t="shared" si="0"/>
        <v>94068.304829999804</v>
      </c>
      <c r="E22" s="8">
        <f t="shared" si="1"/>
        <v>7.6597451106502401</v>
      </c>
      <c r="F22" s="8"/>
      <c r="G22" s="8">
        <v>638556.3504</v>
      </c>
      <c r="H22" s="8">
        <v>547883.19999999995</v>
      </c>
      <c r="I22" s="8">
        <f t="shared" si="2"/>
        <v>90673.150400000042</v>
      </c>
      <c r="J22" s="8">
        <f t="shared" si="3"/>
        <v>16.549722714622394</v>
      </c>
      <c r="K22" s="8"/>
      <c r="L22" s="8">
        <v>1780626.3061299999</v>
      </c>
      <c r="M22" s="8">
        <v>1535203.82</v>
      </c>
      <c r="N22" s="8">
        <f t="shared" si="4"/>
        <v>245422.48612999986</v>
      </c>
      <c r="O22" s="8">
        <f t="shared" si="5"/>
        <v>15.986312887757133</v>
      </c>
      <c r="P22" s="8"/>
      <c r="Q22" s="8">
        <v>4196966.08017</v>
      </c>
      <c r="R22" s="8">
        <v>4125093.86</v>
      </c>
      <c r="S22" s="8">
        <f t="shared" si="6"/>
        <v>71872.220170000102</v>
      </c>
      <c r="T22" s="8">
        <f t="shared" si="7"/>
        <v>1.7423172080259068</v>
      </c>
      <c r="U22" s="8"/>
      <c r="V22" s="8">
        <v>1037884.9464799999</v>
      </c>
      <c r="W22" s="8">
        <v>997155.7</v>
      </c>
      <c r="X22" s="8">
        <f t="shared" si="8"/>
        <v>40729.246479999973</v>
      </c>
      <c r="Y22" s="8">
        <f t="shared" si="9"/>
        <v>4.0845423116971578</v>
      </c>
      <c r="Z22" s="8"/>
      <c r="AA22" s="8">
        <f t="shared" si="10"/>
        <v>8976188.6080100015</v>
      </c>
      <c r="AB22" s="8">
        <f t="shared" si="10"/>
        <v>8433423.2000000011</v>
      </c>
      <c r="AC22" s="8">
        <f t="shared" si="11"/>
        <v>542765.40801000036</v>
      </c>
      <c r="AD22" s="8">
        <f t="shared" si="12"/>
        <v>6.4358848730608029</v>
      </c>
      <c r="AE22" s="13"/>
      <c r="AF22" s="13"/>
      <c r="AG22" s="13"/>
      <c r="AH22" s="13"/>
      <c r="AI22" s="13"/>
      <c r="AJ22" s="13"/>
      <c r="AK22" s="13"/>
    </row>
    <row r="23" spans="1:39" ht="15" customHeight="1" x14ac:dyDescent="0.25">
      <c r="A23" s="14" t="s">
        <v>23</v>
      </c>
      <c r="B23" s="15">
        <f>ROUND((B22/B21*100),0)</f>
        <v>84</v>
      </c>
      <c r="C23" s="15">
        <f>ROUND((C22/C21*100),0)</f>
        <v>90</v>
      </c>
      <c r="D23" s="16" t="s">
        <v>24</v>
      </c>
      <c r="E23" s="9">
        <f>B23-C23</f>
        <v>-6</v>
      </c>
      <c r="F23" s="15"/>
      <c r="G23" s="15">
        <f>ROUND((G22/G21*100),0)</f>
        <v>89</v>
      </c>
      <c r="H23" s="15">
        <f>ROUND((H22/H21*100),0)</f>
        <v>92</v>
      </c>
      <c r="I23" s="16" t="s">
        <v>24</v>
      </c>
      <c r="J23" s="9">
        <f>G23-H23</f>
        <v>-3</v>
      </c>
      <c r="K23" s="15"/>
      <c r="L23" s="15">
        <f>ROUND((L22/L21*100),0)</f>
        <v>92</v>
      </c>
      <c r="M23" s="15">
        <f>ROUND((M22/M21*100),0)</f>
        <v>96</v>
      </c>
      <c r="N23" s="16" t="s">
        <v>24</v>
      </c>
      <c r="O23" s="9">
        <f>L23-M23</f>
        <v>-4</v>
      </c>
      <c r="P23" s="15"/>
      <c r="Q23" s="15">
        <f>ROUND((Q22/Q21*100),0)</f>
        <v>92</v>
      </c>
      <c r="R23" s="15">
        <f>ROUND((R22/R21*100),0)</f>
        <v>94</v>
      </c>
      <c r="S23" s="16" t="s">
        <v>24</v>
      </c>
      <c r="T23" s="9">
        <f>Q23-R23</f>
        <v>-2</v>
      </c>
      <c r="U23" s="15"/>
      <c r="V23" s="15">
        <f>ROUND((V22/V21*100),0)</f>
        <v>82</v>
      </c>
      <c r="W23" s="15">
        <f>ROUND((W22/W21*100),0)</f>
        <v>89</v>
      </c>
      <c r="X23" s="16" t="s">
        <v>24</v>
      </c>
      <c r="Y23" s="9">
        <f>V23-W23</f>
        <v>-7</v>
      </c>
      <c r="Z23" s="15"/>
      <c r="AA23" s="15">
        <f>ROUND((AA22/AA21*100),0)</f>
        <v>89</v>
      </c>
      <c r="AB23" s="15">
        <f>ROUND((AB22/AB21*100),0)</f>
        <v>93</v>
      </c>
      <c r="AC23" s="16" t="s">
        <v>24</v>
      </c>
      <c r="AD23" s="9">
        <f>AA23-AB23</f>
        <v>-4</v>
      </c>
      <c r="AE23"/>
      <c r="AF23"/>
      <c r="AG23"/>
      <c r="AH23"/>
      <c r="AI23"/>
      <c r="AJ23"/>
      <c r="AK23"/>
    </row>
    <row r="24" spans="1:39" s="10" customFormat="1" ht="15" customHeight="1" x14ac:dyDescent="0.25">
      <c r="A24" s="7" t="s">
        <v>25</v>
      </c>
      <c r="B24" s="8">
        <v>167465.43731000001</v>
      </c>
      <c r="C24" s="8">
        <v>141628.63</v>
      </c>
      <c r="D24" s="8">
        <f>B24-C24</f>
        <v>25836.807310000004</v>
      </c>
      <c r="E24" s="8">
        <f>D24/C24*100</f>
        <v>18.242644379176724</v>
      </c>
      <c r="F24" s="8"/>
      <c r="G24" s="8">
        <v>62447.402570000006</v>
      </c>
      <c r="H24" s="8">
        <v>57394.66</v>
      </c>
      <c r="I24" s="8">
        <f>G24-H24</f>
        <v>5052.7425700000022</v>
      </c>
      <c r="J24" s="8">
        <f>I24/H24*100</f>
        <v>8.8035064063451234</v>
      </c>
      <c r="K24" s="8"/>
      <c r="L24" s="8">
        <v>126887.08939000001</v>
      </c>
      <c r="M24" s="8">
        <v>126714.4</v>
      </c>
      <c r="N24" s="8">
        <f>L24-M24</f>
        <v>172.6893900000141</v>
      </c>
      <c r="O24" s="8">
        <f>N24/M24*100</f>
        <v>0.13628237201140053</v>
      </c>
      <c r="P24" s="8"/>
      <c r="Q24" s="8">
        <v>228681.76274000001</v>
      </c>
      <c r="R24" s="8">
        <v>218668.39</v>
      </c>
      <c r="S24" s="8">
        <f>Q24-R24</f>
        <v>10013.372739999992</v>
      </c>
      <c r="T24" s="8">
        <f>S24/R24*100</f>
        <v>4.5792502245066107</v>
      </c>
      <c r="U24" s="8"/>
      <c r="V24" s="8">
        <v>131712.75730999999</v>
      </c>
      <c r="W24" s="8">
        <v>117701.78</v>
      </c>
      <c r="X24" s="8">
        <f>V24-W24</f>
        <v>14010.977309999987</v>
      </c>
      <c r="Y24" s="8">
        <f>X24/W24*100</f>
        <v>11.903793901842425</v>
      </c>
      <c r="Z24" s="8"/>
      <c r="AA24" s="8">
        <f t="shared" si="10"/>
        <v>717194.44932000013</v>
      </c>
      <c r="AB24" s="8">
        <f t="shared" si="10"/>
        <v>662107.8600000001</v>
      </c>
      <c r="AC24" s="8">
        <f>AA24-AB24</f>
        <v>55086.589320000028</v>
      </c>
      <c r="AD24" s="8">
        <f>AC24/AB24*100</f>
        <v>8.3198814948368121</v>
      </c>
      <c r="AE24" s="13"/>
      <c r="AF24" s="13"/>
      <c r="AG24" s="13"/>
      <c r="AH24" s="13"/>
      <c r="AI24" s="13"/>
      <c r="AJ24" s="13"/>
      <c r="AK24" s="13"/>
    </row>
    <row r="25" spans="1:39" ht="15" customHeight="1" x14ac:dyDescent="0.25">
      <c r="A25" s="14" t="s">
        <v>23</v>
      </c>
      <c r="B25" s="15">
        <f>ROUND((B24/B21*100),0)</f>
        <v>11</v>
      </c>
      <c r="C25" s="15">
        <f>ROUND((C24/C21*100),0)</f>
        <v>10</v>
      </c>
      <c r="D25" s="15"/>
      <c r="E25" s="9">
        <f>B25-C25</f>
        <v>1</v>
      </c>
      <c r="F25" s="15"/>
      <c r="G25" s="15">
        <f>ROUND((G24/G21*100),0)</f>
        <v>9</v>
      </c>
      <c r="H25" s="15">
        <f>ROUND((H24/H21*100),0)</f>
        <v>10</v>
      </c>
      <c r="I25" s="15"/>
      <c r="J25" s="9">
        <f>G25-H25</f>
        <v>-1</v>
      </c>
      <c r="K25" s="15"/>
      <c r="L25" s="15">
        <f>ROUND((L24/L21*100),0)</f>
        <v>7</v>
      </c>
      <c r="M25" s="15">
        <f>ROUND((M24/M21*100),0)</f>
        <v>8</v>
      </c>
      <c r="N25" s="15"/>
      <c r="O25" s="9">
        <f>L25-M25</f>
        <v>-1</v>
      </c>
      <c r="P25" s="15"/>
      <c r="Q25" s="15">
        <f>ROUND((Q24/Q21*100),0)</f>
        <v>5</v>
      </c>
      <c r="R25" s="15">
        <f>ROUND((R24/R21*100),0)</f>
        <v>5</v>
      </c>
      <c r="S25" s="15"/>
      <c r="T25" s="9">
        <f>Q25-R25</f>
        <v>0</v>
      </c>
      <c r="U25" s="15"/>
      <c r="V25" s="15">
        <f>ROUND((V24/V21*100),0)</f>
        <v>10</v>
      </c>
      <c r="W25" s="15">
        <f>ROUND((W24/W21*100),0)</f>
        <v>10</v>
      </c>
      <c r="X25" s="15"/>
      <c r="Y25" s="9">
        <f>V25-W25</f>
        <v>0</v>
      </c>
      <c r="Z25" s="15"/>
      <c r="AA25" s="15">
        <f>ROUND((AA24/AA21*100),0)</f>
        <v>7</v>
      </c>
      <c r="AB25" s="15">
        <f>ROUND((AB24/AB21*100),0)</f>
        <v>7</v>
      </c>
      <c r="AC25" s="15"/>
      <c r="AD25" s="9">
        <f>AA25-AB25</f>
        <v>0</v>
      </c>
      <c r="AE25" s="17"/>
      <c r="AF25"/>
      <c r="AG25"/>
      <c r="AH25"/>
      <c r="AI25"/>
      <c r="AJ25"/>
      <c r="AK25"/>
    </row>
    <row r="26" spans="1:39" s="10" customFormat="1" ht="15" customHeight="1" x14ac:dyDescent="0.25">
      <c r="A26" s="7" t="s">
        <v>26</v>
      </c>
      <c r="B26" s="8">
        <f>B21-B22-B24</f>
        <v>79306.322399999888</v>
      </c>
      <c r="C26" s="8">
        <f>C21-C22-C24</f>
        <v>-4616.0158500001999</v>
      </c>
      <c r="D26" s="8">
        <f>B26-C26</f>
        <v>83922.338250000088</v>
      </c>
      <c r="E26" s="8">
        <f>D26/C26*100</f>
        <v>-1818.0686760422727</v>
      </c>
      <c r="F26" s="8"/>
      <c r="G26" s="8">
        <f>G21-G22-G24</f>
        <v>20519.540849999903</v>
      </c>
      <c r="H26" s="8">
        <f>H21-H22-H24</f>
        <v>-12634.504069999995</v>
      </c>
      <c r="I26" s="8">
        <f>G26-H26</f>
        <v>33154.044919999898</v>
      </c>
      <c r="J26" s="8">
        <f>I26/H26*100</f>
        <v>-262.40875570828723</v>
      </c>
      <c r="K26" s="8"/>
      <c r="L26" s="8">
        <f>L21-L22-L24</f>
        <v>23825.095629999967</v>
      </c>
      <c r="M26" s="8">
        <f>M21-M22-M24</f>
        <v>-64334.809910000156</v>
      </c>
      <c r="N26" s="8">
        <f>L26-M26</f>
        <v>88159.905540000123</v>
      </c>
      <c r="O26" s="8">
        <f>N26/M26*100</f>
        <v>-137.03297742439838</v>
      </c>
      <c r="P26" s="8"/>
      <c r="Q26" s="8">
        <f>Q21-Q22-Q24</f>
        <v>134572.32383000027</v>
      </c>
      <c r="R26" s="8">
        <f>R21-R22-R24</f>
        <v>37718.682019999367</v>
      </c>
      <c r="S26" s="8">
        <f>Q26-R26</f>
        <v>96853.641810000903</v>
      </c>
      <c r="T26" s="8">
        <f>S26/R26*100</f>
        <v>256.77896634523643</v>
      </c>
      <c r="U26" s="8"/>
      <c r="V26" s="8">
        <f>V21-V22-V24</f>
        <v>96849.133820000367</v>
      </c>
      <c r="W26" s="8">
        <f>W21-W22-W24</f>
        <v>11434.935630000226</v>
      </c>
      <c r="X26" s="8">
        <f>V26-W26</f>
        <v>85414.198190000141</v>
      </c>
      <c r="Y26" s="8">
        <f>X26/W26*100</f>
        <v>746.95827728064307</v>
      </c>
      <c r="Z26" s="8"/>
      <c r="AA26" s="8">
        <f>AA21-AA22-AA24</f>
        <v>355072.41652999958</v>
      </c>
      <c r="AB26" s="8">
        <f>AB21-AB22-AB24</f>
        <v>-32431.71218000236</v>
      </c>
      <c r="AC26" s="8">
        <f>AA26-AB26</f>
        <v>387504.12871000194</v>
      </c>
      <c r="AD26" s="8">
        <f>AC26/AB26*100</f>
        <v>-1194.8309314021969</v>
      </c>
      <c r="AE26" s="13"/>
      <c r="AF26" s="13"/>
      <c r="AG26" s="13"/>
      <c r="AH26" s="13"/>
      <c r="AI26" s="13"/>
      <c r="AJ26" s="13"/>
      <c r="AK26" s="13"/>
    </row>
    <row r="27" spans="1:39" s="10" customFormat="1" ht="15" customHeight="1" x14ac:dyDescent="0.25">
      <c r="A27" s="7" t="s">
        <v>27</v>
      </c>
      <c r="B27" s="8">
        <v>74376.090289999993</v>
      </c>
      <c r="C27" s="8">
        <v>70948.179999999993</v>
      </c>
      <c r="D27" s="8">
        <f>B27-C27</f>
        <v>3427.9102899999998</v>
      </c>
      <c r="E27" s="8">
        <f>D27/C27*100</f>
        <v>4.8315690268587588</v>
      </c>
      <c r="F27" s="8"/>
      <c r="G27" s="8">
        <v>8884.2369499999986</v>
      </c>
      <c r="H27" s="8">
        <v>8884.23</v>
      </c>
      <c r="I27" s="8">
        <f>G27-H27</f>
        <v>6.9499999990512151E-3</v>
      </c>
      <c r="J27" s="8">
        <f>I27/H27*100</f>
        <v>7.8228501502676257E-5</v>
      </c>
      <c r="K27" s="8"/>
      <c r="L27" s="8">
        <v>48083.577530000002</v>
      </c>
      <c r="M27" s="8">
        <v>50377.51</v>
      </c>
      <c r="N27" s="8">
        <f>L27-M27</f>
        <v>-2293.9324699999997</v>
      </c>
      <c r="O27" s="8">
        <f>N27/M27*100</f>
        <v>-4.5534852159227395</v>
      </c>
      <c r="P27" s="8"/>
      <c r="Q27" s="8">
        <v>82559.156820000004</v>
      </c>
      <c r="R27" s="8">
        <v>74000.7</v>
      </c>
      <c r="S27" s="8">
        <f>Q27-R27</f>
        <v>8558.4568200000067</v>
      </c>
      <c r="T27" s="8">
        <f>S27/R27*100</f>
        <v>11.565372787014185</v>
      </c>
      <c r="U27" s="8"/>
      <c r="V27" s="8">
        <v>56934.489480000004</v>
      </c>
      <c r="W27" s="8">
        <v>59818.55</v>
      </c>
      <c r="X27" s="8">
        <f>V27-W27</f>
        <v>-2884.0605199999991</v>
      </c>
      <c r="Y27" s="8">
        <f>X27/W27*100</f>
        <v>-4.8213480935261703</v>
      </c>
      <c r="Z27" s="8"/>
      <c r="AA27" s="8">
        <f>+B27+L27+Q27+V27+G27</f>
        <v>270837.55106999999</v>
      </c>
      <c r="AB27" s="8">
        <f>+C27+M27+R27+W27+H27</f>
        <v>264029.17</v>
      </c>
      <c r="AC27" s="8">
        <f>AA27-AB27</f>
        <v>6808.3810700000031</v>
      </c>
      <c r="AD27" s="8">
        <f>AC27/AB27*100</f>
        <v>2.5786473024931311</v>
      </c>
      <c r="AE27" s="13"/>
      <c r="AF27" s="13"/>
      <c r="AG27" s="13"/>
      <c r="AH27" s="13"/>
      <c r="AI27" s="13"/>
      <c r="AJ27" s="13"/>
      <c r="AK27" s="13"/>
    </row>
    <row r="28" spans="1:39" s="10" customFormat="1" ht="15" customHeight="1" x14ac:dyDescent="0.25">
      <c r="A28" s="7" t="s">
        <v>28</v>
      </c>
      <c r="B28" s="8">
        <v>6902.4713400000001</v>
      </c>
      <c r="C28" s="8">
        <v>6602.85</v>
      </c>
      <c r="D28" s="8">
        <f>B28-C28</f>
        <v>299.62133999999969</v>
      </c>
      <c r="E28" s="8">
        <f>D28/C28*100</f>
        <v>4.5377577864104088</v>
      </c>
      <c r="F28" s="8"/>
      <c r="G28" s="8">
        <v>4691.0511800000004</v>
      </c>
      <c r="H28" s="8">
        <v>1415.42</v>
      </c>
      <c r="I28" s="8">
        <f>G28-H28</f>
        <v>3275.6311800000003</v>
      </c>
      <c r="J28" s="8">
        <f>I28/H28*100</f>
        <v>231.42467818739317</v>
      </c>
      <c r="K28" s="8"/>
      <c r="L28" s="8">
        <v>10910.00367</v>
      </c>
      <c r="M28" s="8">
        <v>9736.2999999999993</v>
      </c>
      <c r="N28" s="8">
        <f>L28-M28</f>
        <v>1173.7036700000008</v>
      </c>
      <c r="O28" s="8">
        <f>N28/M28*100</f>
        <v>12.054925074206842</v>
      </c>
      <c r="P28" s="8"/>
      <c r="Q28" s="8">
        <v>11099.45717</v>
      </c>
      <c r="R28" s="8">
        <v>18625.05</v>
      </c>
      <c r="S28" s="8">
        <f>Q28-R28</f>
        <v>-7525.5928299999996</v>
      </c>
      <c r="T28" s="8">
        <f>S28/R28*100</f>
        <v>-40.405759071787728</v>
      </c>
      <c r="U28" s="8"/>
      <c r="V28" s="8">
        <v>12386.259330000001</v>
      </c>
      <c r="W28" s="8">
        <v>11354.42</v>
      </c>
      <c r="X28" s="8">
        <f>V28-W28</f>
        <v>1031.8393300000007</v>
      </c>
      <c r="Y28" s="8">
        <f>X28/W28*100</f>
        <v>9.0875564758041421</v>
      </c>
      <c r="Z28" s="8"/>
      <c r="AA28" s="8">
        <f>+B28+L28+Q28+V28+G28</f>
        <v>45989.242690000006</v>
      </c>
      <c r="AB28" s="8">
        <f>+C28+M28+R28+W28+H28</f>
        <v>47734.039999999994</v>
      </c>
      <c r="AC28" s="8">
        <f>AA28-AB28</f>
        <v>-1744.7973099999872</v>
      </c>
      <c r="AD28" s="8">
        <f>AC28/AB28*100</f>
        <v>-3.6552475130954507</v>
      </c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s="10" customFormat="1" ht="15" customHeight="1" x14ac:dyDescent="0.25">
      <c r="A29" s="7" t="s">
        <v>29</v>
      </c>
      <c r="B29" s="8">
        <f>B26-B27-B28</f>
        <v>-1972.2392300001047</v>
      </c>
      <c r="C29" s="8">
        <f>C26-C27-C28</f>
        <v>-82167.045850000199</v>
      </c>
      <c r="D29" s="8">
        <f>B29-C29</f>
        <v>80194.80662000009</v>
      </c>
      <c r="E29" s="8">
        <f>D29/C29*100</f>
        <v>-97.599719924700082</v>
      </c>
      <c r="F29" s="8"/>
      <c r="G29" s="8">
        <f>G26-G27-G28</f>
        <v>6944.252719999904</v>
      </c>
      <c r="H29" s="8">
        <f>H26-H27-H28</f>
        <v>-22934.154069999997</v>
      </c>
      <c r="I29" s="8">
        <f>G29-H29</f>
        <v>29878.406789999899</v>
      </c>
      <c r="J29" s="8">
        <f>I29/H29*100</f>
        <v>-130.2790881181165</v>
      </c>
      <c r="K29" s="8"/>
      <c r="L29" s="8">
        <f>L26-L27-L28</f>
        <v>-35168.485570000033</v>
      </c>
      <c r="M29" s="8">
        <f>M26-M27-M28</f>
        <v>-124448.61991000017</v>
      </c>
      <c r="N29" s="8">
        <f>L29-M29</f>
        <v>89280.134340000135</v>
      </c>
      <c r="O29" s="8">
        <f>N29/M29*100</f>
        <v>-71.740557994589665</v>
      </c>
      <c r="P29" s="8"/>
      <c r="Q29" s="8">
        <f>Q26-Q27-Q28</f>
        <v>40913.709840000265</v>
      </c>
      <c r="R29" s="8">
        <f>R26-R27-R28</f>
        <v>-54907.067980000633</v>
      </c>
      <c r="S29" s="8">
        <f>Q29-R29</f>
        <v>95820.777820000891</v>
      </c>
      <c r="T29" s="8">
        <f>S29/R29*100</f>
        <v>-174.51446843765666</v>
      </c>
      <c r="U29" s="8"/>
      <c r="V29" s="8">
        <f>V26-V27-V28</f>
        <v>27528.385010000362</v>
      </c>
      <c r="W29" s="8">
        <f>W26-W27-W28</f>
        <v>-59738.034369999776</v>
      </c>
      <c r="X29" s="8">
        <f>V29-W29</f>
        <v>87266.419380000138</v>
      </c>
      <c r="Y29" s="8">
        <f>X29/W29*100</f>
        <v>-146.08183931780826</v>
      </c>
      <c r="Z29" s="8"/>
      <c r="AA29" s="8">
        <f>AA26-AA27-AA28</f>
        <v>38245.622769999587</v>
      </c>
      <c r="AB29" s="8">
        <f>AB26-AB27-AB28</f>
        <v>-344194.92218000232</v>
      </c>
      <c r="AC29" s="8">
        <f>AA29-AB29</f>
        <v>382440.54495000193</v>
      </c>
      <c r="AD29" s="8">
        <f>AC29/AB29*100</f>
        <v>-111.11161737301821</v>
      </c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ht="15" customHeight="1" x14ac:dyDescent="0.25">
      <c r="A30" s="14" t="s">
        <v>23</v>
      </c>
      <c r="B30" s="15">
        <f>ROUND((B29/B21*100),0)</f>
        <v>0</v>
      </c>
      <c r="C30" s="15">
        <f>ROUND((C29/C21*100),0)</f>
        <v>-6</v>
      </c>
      <c r="D30" s="15"/>
      <c r="E30" s="9">
        <f>B30-C30</f>
        <v>6</v>
      </c>
      <c r="F30" s="15"/>
      <c r="G30" s="15">
        <f>ROUND((G29/G21*100),0)</f>
        <v>1</v>
      </c>
      <c r="H30" s="15">
        <f>ROUND((H29/H21*100),0)</f>
        <v>-4</v>
      </c>
      <c r="I30" s="15"/>
      <c r="J30" s="9">
        <f>G30-H30</f>
        <v>5</v>
      </c>
      <c r="K30" s="15"/>
      <c r="L30" s="15">
        <f>ROUND((L29/L21*100),0)</f>
        <v>-2</v>
      </c>
      <c r="M30" s="15">
        <f>ROUND((M29/M21*100),0)</f>
        <v>-8</v>
      </c>
      <c r="N30" s="15"/>
      <c r="O30" s="9">
        <f>L30-M30</f>
        <v>6</v>
      </c>
      <c r="P30" s="15"/>
      <c r="Q30" s="15">
        <f>ROUND((Q29/Q21*100),0)</f>
        <v>1</v>
      </c>
      <c r="R30" s="15">
        <f>ROUND((R29/R21*100),0)</f>
        <v>-1</v>
      </c>
      <c r="S30" s="15"/>
      <c r="T30" s="9">
        <f>Q30-R30</f>
        <v>2</v>
      </c>
      <c r="U30" s="15"/>
      <c r="V30" s="15">
        <f>ROUND((V29/V21*100),0)</f>
        <v>2</v>
      </c>
      <c r="W30" s="15">
        <f>ROUND((W29/W21*100),0)</f>
        <v>-5</v>
      </c>
      <c r="X30" s="15"/>
      <c r="Y30" s="9">
        <f>V30-W30</f>
        <v>7</v>
      </c>
      <c r="Z30" s="15"/>
      <c r="AA30" s="15">
        <f>ROUND((AA29/AA21*100),0)</f>
        <v>0</v>
      </c>
      <c r="AB30" s="15">
        <f>ROUND((AB29/AB21*100),0)</f>
        <v>-4</v>
      </c>
      <c r="AC30" s="15"/>
      <c r="AD30" s="9">
        <f>AA30-AB30</f>
        <v>4</v>
      </c>
      <c r="AE30"/>
      <c r="AF30"/>
      <c r="AG30"/>
      <c r="AH30"/>
      <c r="AI30"/>
      <c r="AJ30"/>
      <c r="AK30"/>
      <c r="AL30"/>
      <c r="AM30"/>
    </row>
    <row r="31" spans="1:39" s="10" customFormat="1" ht="15" customHeight="1" x14ac:dyDescent="0.25">
      <c r="A31" s="7" t="s">
        <v>30</v>
      </c>
      <c r="B31" s="8">
        <v>2515.8783999999996</v>
      </c>
      <c r="C31" s="8">
        <v>2361.35</v>
      </c>
      <c r="D31" s="8">
        <f>B31-C31</f>
        <v>154.52839999999969</v>
      </c>
      <c r="E31" s="8">
        <f>D31/C31*100</f>
        <v>6.5440701293751333</v>
      </c>
      <c r="F31" s="8"/>
      <c r="G31" s="8">
        <v>224.58432000000002</v>
      </c>
      <c r="H31" s="8">
        <v>21.11</v>
      </c>
      <c r="I31" s="8">
        <f>G31-H31</f>
        <v>203.47432000000003</v>
      </c>
      <c r="J31" s="8">
        <f>G31-H31</f>
        <v>203.47432000000003</v>
      </c>
      <c r="K31" s="8"/>
      <c r="L31" s="8">
        <v>3778.4558900000002</v>
      </c>
      <c r="M31" s="8">
        <v>206.17945000000003</v>
      </c>
      <c r="N31" s="8">
        <f>L31-M31</f>
        <v>3572.2764400000001</v>
      </c>
      <c r="O31" s="8">
        <f>N31/M31*100</f>
        <v>1732.6054754729435</v>
      </c>
      <c r="P31" s="8"/>
      <c r="Q31" s="8">
        <v>0</v>
      </c>
      <c r="R31" s="8">
        <v>0</v>
      </c>
      <c r="S31" s="8">
        <f>Q31-R31</f>
        <v>0</v>
      </c>
      <c r="T31" s="8">
        <f>Q31-R31</f>
        <v>0</v>
      </c>
      <c r="U31" s="8"/>
      <c r="V31" s="8">
        <v>0</v>
      </c>
      <c r="W31" s="8">
        <v>0</v>
      </c>
      <c r="X31" s="8">
        <f>V31-W31</f>
        <v>0</v>
      </c>
      <c r="Y31" s="8">
        <f>V31-W31</f>
        <v>0</v>
      </c>
      <c r="Z31" s="8"/>
      <c r="AA31" s="8">
        <f>+B31+L31+Q31+V31+G31</f>
        <v>6518.9186099999997</v>
      </c>
      <c r="AB31" s="8">
        <f>+C31+M31+R31+W31+H31</f>
        <v>2588.6394500000001</v>
      </c>
      <c r="AC31" s="8">
        <f>AA31-AB31</f>
        <v>3930.2791599999996</v>
      </c>
      <c r="AD31" s="8">
        <f>AC31/AB31*100</f>
        <v>151.82798670552592</v>
      </c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s="10" customFormat="1" ht="15" customHeight="1" x14ac:dyDescent="0.25">
      <c r="A32" s="7" t="s">
        <v>31</v>
      </c>
      <c r="B32" s="8">
        <f>B29-B31</f>
        <v>-4488.1176300001043</v>
      </c>
      <c r="C32" s="8">
        <f>C29-C31</f>
        <v>-84528.395850000205</v>
      </c>
      <c r="D32" s="8">
        <f>B32-C32</f>
        <v>80040.278220000095</v>
      </c>
      <c r="E32" s="8">
        <f>D32/C32*100</f>
        <v>-94.690402456040346</v>
      </c>
      <c r="F32" s="8"/>
      <c r="G32" s="8">
        <f>G29-G31</f>
        <v>6719.6683999999041</v>
      </c>
      <c r="H32" s="8">
        <f>H29-H31</f>
        <v>-22955.264069999997</v>
      </c>
      <c r="I32" s="8">
        <f>G32-H32</f>
        <v>29674.932469999902</v>
      </c>
      <c r="J32" s="8">
        <f>I32/H32*100</f>
        <v>-129.27288651312782</v>
      </c>
      <c r="K32" s="8"/>
      <c r="L32" s="8">
        <f>L29-L31</f>
        <v>-38946.941460000031</v>
      </c>
      <c r="M32" s="8">
        <f>M29-M31</f>
        <v>-124654.79936000016</v>
      </c>
      <c r="N32" s="8">
        <f>L32-M32</f>
        <v>85707.857900000134</v>
      </c>
      <c r="O32" s="8">
        <f>N32/M32*100</f>
        <v>-68.756163693688066</v>
      </c>
      <c r="P32" s="8"/>
      <c r="Q32" s="8">
        <f>Q29-Q31</f>
        <v>40913.709840000265</v>
      </c>
      <c r="R32" s="8">
        <f>R29-R31</f>
        <v>-54907.067980000633</v>
      </c>
      <c r="S32" s="8">
        <f>Q32-R32</f>
        <v>95820.777820000891</v>
      </c>
      <c r="T32" s="8">
        <f>S32/R32*100</f>
        <v>-174.51446843765666</v>
      </c>
      <c r="U32" s="8"/>
      <c r="V32" s="8">
        <f>V29-V31</f>
        <v>27528.385010000362</v>
      </c>
      <c r="W32" s="8">
        <f>W29-W31</f>
        <v>-59738.034369999776</v>
      </c>
      <c r="X32" s="8">
        <f>V32-W32</f>
        <v>87266.419380000138</v>
      </c>
      <c r="Y32" s="8">
        <f>X32/W32*100</f>
        <v>-146.08183931780826</v>
      </c>
      <c r="Z32" s="8"/>
      <c r="AA32" s="8">
        <f>AA29-AA31</f>
        <v>31726.704159999586</v>
      </c>
      <c r="AB32" s="8">
        <f>AB29-AB31</f>
        <v>-346783.56163000234</v>
      </c>
      <c r="AC32" s="8">
        <f>AA32-AB32</f>
        <v>378510.26579000195</v>
      </c>
      <c r="AD32" s="8">
        <f>AC32/AB32*100</f>
        <v>-109.14884892780763</v>
      </c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ht="15" customHeight="1" x14ac:dyDescent="0.25">
      <c r="A33" s="14" t="s">
        <v>23</v>
      </c>
      <c r="B33" s="15">
        <f>ROUND((B32/B21*100),0)</f>
        <v>0</v>
      </c>
      <c r="C33" s="15">
        <f>ROUND((C32/C21*100),0)</f>
        <v>-6</v>
      </c>
      <c r="D33" s="15"/>
      <c r="E33" s="9">
        <f>B33-C33</f>
        <v>6</v>
      </c>
      <c r="F33" s="15"/>
      <c r="G33" s="15">
        <f>ROUND((G32/G21*100),0)</f>
        <v>1</v>
      </c>
      <c r="H33" s="15">
        <f>ROUND((H32/H21*100),0)</f>
        <v>-4</v>
      </c>
      <c r="I33" s="15"/>
      <c r="J33" s="9">
        <f>G33-H33</f>
        <v>5</v>
      </c>
      <c r="K33" s="15"/>
      <c r="L33" s="15">
        <f>ROUND((L32/L21*100),0)</f>
        <v>-2</v>
      </c>
      <c r="M33" s="15">
        <f>ROUND((M32/M21*100),0)</f>
        <v>-8</v>
      </c>
      <c r="N33" s="15"/>
      <c r="O33" s="9">
        <f>L33-M33</f>
        <v>6</v>
      </c>
      <c r="P33" s="15"/>
      <c r="Q33" s="15">
        <f>ROUND((Q32/Q21*100),0)</f>
        <v>1</v>
      </c>
      <c r="R33" s="15">
        <f>ROUND((R32/R21*100),0)</f>
        <v>-1</v>
      </c>
      <c r="S33" s="15"/>
      <c r="T33" s="9">
        <f>Q33-R33</f>
        <v>2</v>
      </c>
      <c r="U33" s="15"/>
      <c r="V33" s="15">
        <f>ROUND((V32/V21*100),0)</f>
        <v>2</v>
      </c>
      <c r="W33" s="15">
        <f>ROUND((W32/W21*100),0)</f>
        <v>-5</v>
      </c>
      <c r="X33" s="15"/>
      <c r="Y33" s="9">
        <f>V33-W33</f>
        <v>7</v>
      </c>
      <c r="Z33" s="15"/>
      <c r="AA33" s="15">
        <f>ROUND((AA32/AA21*100),0)</f>
        <v>0</v>
      </c>
      <c r="AB33" s="15">
        <f>ROUND((AB32/AB21*100),0)</f>
        <v>-4</v>
      </c>
      <c r="AC33" s="15"/>
      <c r="AD33" s="9">
        <f>AA33-AB33</f>
        <v>4</v>
      </c>
      <c r="AE33"/>
      <c r="AF33"/>
      <c r="AG33"/>
      <c r="AH33"/>
      <c r="AI33"/>
      <c r="AJ33"/>
      <c r="AK33"/>
      <c r="AL33"/>
      <c r="AM33"/>
    </row>
    <row r="34" spans="1:39" ht="9.9" customHeight="1" x14ac:dyDescent="0.25">
      <c r="A34"/>
      <c r="B34" s="15"/>
      <c r="C34" s="15"/>
      <c r="D34" s="15"/>
      <c r="E34" s="8"/>
      <c r="F34" s="15"/>
      <c r="G34" s="15"/>
      <c r="H34" s="15"/>
      <c r="I34" s="15"/>
      <c r="J34" s="8"/>
      <c r="K34" s="15"/>
      <c r="L34" s="15"/>
      <c r="M34" s="15"/>
      <c r="N34" s="15"/>
      <c r="O34" s="8"/>
      <c r="P34" s="15"/>
      <c r="Q34" s="15"/>
      <c r="R34" s="15"/>
      <c r="S34" s="15"/>
      <c r="T34" s="8"/>
      <c r="U34" s="15"/>
      <c r="V34" s="15"/>
      <c r="W34" s="15"/>
      <c r="X34" s="15"/>
      <c r="Y34" s="8"/>
      <c r="Z34" s="15"/>
      <c r="AA34" s="15"/>
      <c r="AB34" s="15"/>
      <c r="AC34" s="15"/>
      <c r="AD34" s="8"/>
      <c r="AE34"/>
      <c r="AF34"/>
      <c r="AG34"/>
      <c r="AH34"/>
      <c r="AI34"/>
      <c r="AJ34"/>
      <c r="AK34"/>
      <c r="AL34"/>
      <c r="AM34"/>
    </row>
    <row r="35" spans="1:39" ht="15.6" x14ac:dyDescent="0.3">
      <c r="A35" s="1" t="s">
        <v>32</v>
      </c>
      <c r="B35" s="15"/>
      <c r="C35" s="15"/>
      <c r="D35" s="15"/>
      <c r="E35" s="8"/>
      <c r="F35" s="15"/>
      <c r="G35" s="15"/>
      <c r="H35" s="15"/>
      <c r="I35" s="15"/>
      <c r="J35" s="8"/>
      <c r="K35" s="15"/>
      <c r="L35" s="15"/>
      <c r="M35" s="15"/>
      <c r="N35" s="15"/>
      <c r="O35" s="8"/>
      <c r="P35" s="15"/>
      <c r="Q35" s="15"/>
      <c r="R35" s="15"/>
      <c r="S35" s="15"/>
      <c r="T35" s="8"/>
      <c r="U35" s="15"/>
      <c r="V35" s="15"/>
      <c r="W35" s="15"/>
      <c r="X35" s="15"/>
      <c r="Y35" s="8"/>
      <c r="Z35" s="15"/>
      <c r="AA35" s="15"/>
      <c r="AB35" s="15"/>
      <c r="AC35" s="15"/>
      <c r="AD35" s="8"/>
      <c r="AE35"/>
      <c r="AF35"/>
      <c r="AG35"/>
      <c r="AH35"/>
      <c r="AI35"/>
      <c r="AJ35"/>
      <c r="AK35"/>
      <c r="AL35"/>
      <c r="AM35"/>
    </row>
    <row r="36" spans="1:39" ht="9.9" customHeight="1" x14ac:dyDescent="0.25">
      <c r="A36"/>
      <c r="B36" s="15"/>
      <c r="C36" s="15"/>
      <c r="D36" s="15"/>
      <c r="E36" s="8"/>
      <c r="F36" s="15"/>
      <c r="G36" s="18"/>
      <c r="H36" s="18"/>
      <c r="I36" s="15"/>
      <c r="J36" s="8"/>
      <c r="K36" s="15"/>
      <c r="L36" s="15"/>
      <c r="M36" s="15"/>
      <c r="N36" s="15"/>
      <c r="O36" s="8"/>
      <c r="P36" s="15"/>
      <c r="Q36" s="15"/>
      <c r="R36" s="15"/>
      <c r="S36" s="15"/>
      <c r="T36" s="8"/>
      <c r="U36" s="15"/>
      <c r="V36" s="15"/>
      <c r="W36" s="15"/>
      <c r="X36" s="15"/>
      <c r="Y36" s="8"/>
      <c r="Z36" s="15"/>
      <c r="AA36" s="15"/>
      <c r="AB36" s="15"/>
      <c r="AC36" s="15"/>
      <c r="AD36" s="8"/>
      <c r="AE36"/>
      <c r="AF36"/>
      <c r="AG36"/>
      <c r="AH36"/>
      <c r="AI36"/>
      <c r="AJ36"/>
      <c r="AK36"/>
      <c r="AL36"/>
      <c r="AM36"/>
    </row>
    <row r="37" spans="1:39" s="10" customFormat="1" ht="15" customHeight="1" x14ac:dyDescent="0.25">
      <c r="A37" s="7" t="s">
        <v>33</v>
      </c>
      <c r="B37" s="19">
        <v>177701.15</v>
      </c>
      <c r="C37" s="19">
        <v>209823.49460000001</v>
      </c>
      <c r="D37" s="8">
        <f>B37-C37</f>
        <v>-32122.344600000011</v>
      </c>
      <c r="E37" s="8">
        <f>D37/C37*100</f>
        <v>-15.309222001681414</v>
      </c>
      <c r="F37" s="8"/>
      <c r="G37" s="8">
        <v>53706.29</v>
      </c>
      <c r="H37" s="8">
        <v>30283.48518</v>
      </c>
      <c r="I37" s="8">
        <f>G37-H37</f>
        <v>23422.804820000001</v>
      </c>
      <c r="J37" s="8">
        <f>I37/H37*100</f>
        <v>77.345142676870722</v>
      </c>
      <c r="K37" s="8"/>
      <c r="L37" s="8">
        <v>429372.66</v>
      </c>
      <c r="M37" s="8">
        <v>470091.94523000001</v>
      </c>
      <c r="N37" s="8">
        <f>L37-M37</f>
        <v>-40719.285230000038</v>
      </c>
      <c r="O37" s="8">
        <f>N37/M37*100</f>
        <v>-8.6619831807748753</v>
      </c>
      <c r="P37" s="8"/>
      <c r="Q37" s="8">
        <v>93731.8</v>
      </c>
      <c r="R37" s="8">
        <v>283770.09156000003</v>
      </c>
      <c r="S37" s="8">
        <f>Q37-R37</f>
        <v>-190038.29156000004</v>
      </c>
      <c r="T37" s="8">
        <f>S37/R37*100</f>
        <v>-66.969105346966614</v>
      </c>
      <c r="U37" s="8"/>
      <c r="V37" s="8">
        <v>72797.320000000007</v>
      </c>
      <c r="W37" s="8">
        <v>120276.22674</v>
      </c>
      <c r="X37" s="8">
        <f>V37-W37</f>
        <v>-47478.906739999991</v>
      </c>
      <c r="Y37" s="8">
        <f>X37/W37*100</f>
        <v>-39.474888784659584</v>
      </c>
      <c r="Z37" s="8"/>
      <c r="AA37" s="8">
        <f t="shared" ref="AA37:AB39" si="13">+B37+L37+Q37+V37+G37</f>
        <v>827309.22</v>
      </c>
      <c r="AB37" s="8">
        <f t="shared" si="13"/>
        <v>1114245.2433100003</v>
      </c>
      <c r="AC37" s="8">
        <f>AA37-AB37</f>
        <v>-286936.02331000031</v>
      </c>
      <c r="AD37" s="8">
        <f>AC37/AB37*100</f>
        <v>-25.751604059589443</v>
      </c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s="10" customFormat="1" ht="15" customHeight="1" x14ac:dyDescent="0.25">
      <c r="A38" s="7" t="s">
        <v>34</v>
      </c>
      <c r="B38" s="8">
        <v>0</v>
      </c>
      <c r="C38" s="8">
        <v>0</v>
      </c>
      <c r="D38" s="8">
        <f>B38-C38</f>
        <v>0</v>
      </c>
      <c r="E38" s="8"/>
      <c r="F38" s="8"/>
      <c r="G38" s="8">
        <v>0</v>
      </c>
      <c r="H38" s="8">
        <v>0</v>
      </c>
      <c r="I38" s="8">
        <f>G38-H38</f>
        <v>0</v>
      </c>
      <c r="J38" s="8"/>
      <c r="K38" s="8"/>
      <c r="L38" s="8">
        <v>0</v>
      </c>
      <c r="M38" s="8">
        <v>0</v>
      </c>
      <c r="N38" s="8">
        <f>L38-M38</f>
        <v>0</v>
      </c>
      <c r="O38" s="8"/>
      <c r="P38" s="8"/>
      <c r="Q38" s="8">
        <v>0</v>
      </c>
      <c r="R38" s="8">
        <v>0</v>
      </c>
      <c r="S38" s="8">
        <f>Q38-R38</f>
        <v>0</v>
      </c>
      <c r="T38" s="8"/>
      <c r="U38" s="8"/>
      <c r="V38" s="8">
        <v>0</v>
      </c>
      <c r="W38" s="8">
        <v>0</v>
      </c>
      <c r="X38" s="8">
        <f>V38-W38</f>
        <v>0</v>
      </c>
      <c r="Y38" s="8"/>
      <c r="Z38" s="8"/>
      <c r="AA38" s="8">
        <f t="shared" si="13"/>
        <v>0</v>
      </c>
      <c r="AB38" s="8">
        <f t="shared" si="13"/>
        <v>0</v>
      </c>
      <c r="AC38" s="8">
        <f>AA38-AB38</f>
        <v>0</v>
      </c>
      <c r="AD38" s="8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s="10" customFormat="1" ht="15" customHeight="1" x14ac:dyDescent="0.25">
      <c r="A39" s="7" t="s">
        <v>35</v>
      </c>
      <c r="B39" s="8">
        <v>11502.25</v>
      </c>
      <c r="C39" s="8">
        <v>35095.673670000004</v>
      </c>
      <c r="D39" s="8">
        <f>B39-C39</f>
        <v>-23593.423670000004</v>
      </c>
      <c r="E39" s="8">
        <f>D39/C39*100</f>
        <v>-67.226017348593615</v>
      </c>
      <c r="F39" s="8"/>
      <c r="G39" s="8">
        <v>9365.09</v>
      </c>
      <c r="H39" s="8">
        <v>5569.8010300000005</v>
      </c>
      <c r="I39" s="8">
        <f>G39-H39</f>
        <v>3795.2889699999996</v>
      </c>
      <c r="J39" s="8">
        <f>I39/H39*100</f>
        <v>68.140476644638753</v>
      </c>
      <c r="K39" s="8"/>
      <c r="L39" s="8">
        <v>35050.94</v>
      </c>
      <c r="M39" s="8">
        <v>149328.37799000001</v>
      </c>
      <c r="N39" s="8">
        <f>L39-M39</f>
        <v>-114277.43799000001</v>
      </c>
      <c r="O39" s="8">
        <f>N39/M39*100</f>
        <v>-76.527609506113265</v>
      </c>
      <c r="P39" s="8"/>
      <c r="Q39" s="8">
        <v>84198.13</v>
      </c>
      <c r="R39" s="8">
        <v>29077.025369999999</v>
      </c>
      <c r="S39" s="8">
        <f>Q39-R39</f>
        <v>55121.104630000002</v>
      </c>
      <c r="T39" s="8"/>
      <c r="U39" s="8"/>
      <c r="V39" s="8">
        <v>11602.76</v>
      </c>
      <c r="W39" s="8">
        <v>11602.76</v>
      </c>
      <c r="X39" s="8">
        <f>V39-W39</f>
        <v>0</v>
      </c>
      <c r="Y39" s="8">
        <f>X39/W39*100</f>
        <v>0</v>
      </c>
      <c r="Z39" s="8"/>
      <c r="AA39" s="8">
        <f t="shared" si="13"/>
        <v>151719.17000000001</v>
      </c>
      <c r="AB39" s="8">
        <f t="shared" si="13"/>
        <v>230673.63806</v>
      </c>
      <c r="AC39" s="8">
        <f>AA39-AB39</f>
        <v>-78954.468059999985</v>
      </c>
      <c r="AD39" s="8">
        <f>AC39/AB39*100</f>
        <v>-34.227781173444413</v>
      </c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s="10" customFormat="1" ht="15" customHeight="1" x14ac:dyDescent="0.25">
      <c r="A40" s="7" t="s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s="10" customFormat="1" ht="15" hidden="1" customHeight="1" x14ac:dyDescent="0.25">
      <c r="A41" s="7" t="s">
        <v>37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0"/>
      <c r="R41" s="20"/>
      <c r="S41" s="8"/>
      <c r="T41" s="8"/>
      <c r="U41" s="8"/>
      <c r="V41" s="20"/>
      <c r="W41" s="20"/>
      <c r="X41" s="8"/>
      <c r="Y41" s="8"/>
      <c r="Z41" s="8"/>
      <c r="AA41" s="8">
        <f>+B41+L41+Q41+V41+G41</f>
        <v>0</v>
      </c>
      <c r="AB41" s="8">
        <f>+C41+M41+R41+W41+H41</f>
        <v>0</v>
      </c>
      <c r="AC41" s="8"/>
      <c r="AD41" s="8"/>
    </row>
    <row r="42" spans="1:39" s="10" customFormat="1" ht="15" hidden="1" customHeight="1" x14ac:dyDescent="0.25">
      <c r="A42" s="7" t="s">
        <v>38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>
        <f>+B42+L42+Q42+V42+G42</f>
        <v>0</v>
      </c>
      <c r="AB42" s="8">
        <f>+C42+M42+R42+W42+H42</f>
        <v>0</v>
      </c>
      <c r="AC42" s="8"/>
      <c r="AD42" s="8"/>
    </row>
    <row r="43" spans="1:39" s="10" customFormat="1" ht="15" hidden="1" customHeight="1" x14ac:dyDescent="0.25">
      <c r="A43" s="7" t="s">
        <v>39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9" s="10" customFormat="1" ht="15" hidden="1" customHeight="1" x14ac:dyDescent="0.25">
      <c r="A44" s="7" t="s">
        <v>40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9" s="10" customFormat="1" ht="15" hidden="1" customHeight="1" x14ac:dyDescent="0.25">
      <c r="A45" s="7" t="s">
        <v>41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9" s="10" customFormat="1" ht="15" customHeight="1" x14ac:dyDescent="0.25">
      <c r="A46" s="7" t="s">
        <v>42</v>
      </c>
      <c r="B46" s="8">
        <v>361588.91</v>
      </c>
      <c r="C46" s="8">
        <v>331522.26833999995</v>
      </c>
      <c r="D46" s="8">
        <f>B46-C46</f>
        <v>30066.641660000023</v>
      </c>
      <c r="E46" s="8">
        <f>D46/C46*100</f>
        <v>9.0692675971812911</v>
      </c>
      <c r="F46" s="8"/>
      <c r="G46" s="8">
        <v>148056.13</v>
      </c>
      <c r="H46" s="8">
        <v>123330.54007999999</v>
      </c>
      <c r="I46" s="8">
        <f>G46-H46</f>
        <v>24725.589920000013</v>
      </c>
      <c r="J46" s="8">
        <f>I46/H46*100</f>
        <v>20.048229663116231</v>
      </c>
      <c r="K46" s="8"/>
      <c r="L46" s="8">
        <v>377298.11</v>
      </c>
      <c r="M46" s="8">
        <v>313759.81023</v>
      </c>
      <c r="N46" s="8">
        <f>L46-M46</f>
        <v>63538.299769999983</v>
      </c>
      <c r="O46" s="8">
        <f>N46/M46*100</f>
        <v>20.250617733170976</v>
      </c>
      <c r="P46" s="8"/>
      <c r="Q46" s="20">
        <v>1387768.52</v>
      </c>
      <c r="R46" s="20">
        <v>1378153.1122399999</v>
      </c>
      <c r="S46" s="8">
        <f>Q46-R46</f>
        <v>9615.4077600000892</v>
      </c>
      <c r="T46" s="8">
        <f>S46/R46*100</f>
        <v>0.69770243049203395</v>
      </c>
      <c r="U46" s="8"/>
      <c r="V46" s="20">
        <v>475203.87</v>
      </c>
      <c r="W46" s="20">
        <v>459760.30979000003</v>
      </c>
      <c r="X46" s="8">
        <f>V46-W46</f>
        <v>15443.560209999967</v>
      </c>
      <c r="Y46" s="8">
        <f>X46/W46*100</f>
        <v>3.3590459813840741</v>
      </c>
      <c r="Z46" s="8"/>
      <c r="AA46" s="8">
        <f>+B46+L46+Q46+V46+G46</f>
        <v>2749915.54</v>
      </c>
      <c r="AB46" s="8">
        <f>+C46+M46+R46+W46+H46</f>
        <v>2606526.0406800001</v>
      </c>
      <c r="AC46" s="8">
        <f>AA46-AB46</f>
        <v>143389.49931999994</v>
      </c>
      <c r="AD46" s="8">
        <f>AC46/AB46*100</f>
        <v>5.5011727134938564</v>
      </c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ht="15" customHeight="1" x14ac:dyDescent="0.25">
      <c r="A47" s="14" t="s">
        <v>43</v>
      </c>
      <c r="B47" s="15">
        <f>B46/(B13/6)</f>
        <v>1.2265764492947897</v>
      </c>
      <c r="C47" s="15">
        <f>C46/(C13/6)</f>
        <v>1.2806151713810578</v>
      </c>
      <c r="D47" s="15">
        <f>B47-C47</f>
        <v>-5.4038722086268143E-2</v>
      </c>
      <c r="E47" s="8">
        <f>D47/C47*100</f>
        <v>-4.2197471413673009</v>
      </c>
      <c r="F47" s="15"/>
      <c r="G47" s="15">
        <f>G46/(G13/6)</f>
        <v>1.0835133463510045</v>
      </c>
      <c r="H47" s="15">
        <f>H46/(H13/6)</f>
        <v>1.0713567565022548</v>
      </c>
      <c r="I47" s="15">
        <f>G47-H47</f>
        <v>1.2156589848749677E-2</v>
      </c>
      <c r="J47" s="8">
        <f>I47/H47*100</f>
        <v>1.1346911077910482</v>
      </c>
      <c r="K47" s="15"/>
      <c r="L47" s="15">
        <f>L46/(L13/6)</f>
        <v>1.0187501712463072</v>
      </c>
      <c r="M47" s="15">
        <f>M46/(M13/6)</f>
        <v>1.0172444651865167</v>
      </c>
      <c r="N47" s="15">
        <f>L47-M47</f>
        <v>1.5057060597905014E-3</v>
      </c>
      <c r="O47" s="8">
        <f>N47/M47*100</f>
        <v>0.14801811278613572</v>
      </c>
      <c r="P47" s="15"/>
      <c r="Q47" s="15">
        <f>Q46/(Q13/6)</f>
        <v>1.6136988059450097</v>
      </c>
      <c r="R47" s="15">
        <f>R46/(R13/6)</f>
        <v>1.7499535484113073</v>
      </c>
      <c r="S47" s="15">
        <f>Q47-R47</f>
        <v>-0.13625474246629765</v>
      </c>
      <c r="T47" s="8">
        <f>S47/R47*100</f>
        <v>-7.7861919586377768</v>
      </c>
      <c r="U47" s="15"/>
      <c r="V47" s="15">
        <f>V46/(V13/6)</f>
        <v>2.0060446458474499</v>
      </c>
      <c r="W47" s="15">
        <f>W46/(W13/6)</f>
        <v>2.1484506955017983</v>
      </c>
      <c r="X47" s="15">
        <f>V47-W47</f>
        <v>-0.14240604965434844</v>
      </c>
      <c r="Y47" s="8">
        <f>X47/W47*100</f>
        <v>-6.628313600703212</v>
      </c>
      <c r="Z47" s="15"/>
      <c r="AA47" s="15">
        <f>AA46/(AA13/6)</f>
        <v>1.4483363378972762</v>
      </c>
      <c r="AB47" s="15">
        <f>AB46/(AB13/6)</f>
        <v>1.5478480331154418</v>
      </c>
      <c r="AC47" s="15">
        <f>AA47-AB47</f>
        <v>-9.9511695218165608E-2</v>
      </c>
      <c r="AD47" s="8">
        <f>AC47/AB47*100</f>
        <v>-6.4290352211045398</v>
      </c>
      <c r="AE47"/>
      <c r="AF47"/>
      <c r="AG47"/>
      <c r="AH47"/>
      <c r="AI47"/>
      <c r="AJ47"/>
      <c r="AK47"/>
      <c r="AL47"/>
      <c r="AM47"/>
    </row>
    <row r="48" spans="1:39" ht="15" customHeight="1" x14ac:dyDescent="0.25">
      <c r="A48" s="14" t="s">
        <v>44</v>
      </c>
      <c r="B48" s="16" t="s">
        <v>24</v>
      </c>
      <c r="C48" s="16" t="s">
        <v>24</v>
      </c>
      <c r="D48" s="15"/>
      <c r="E48" s="8"/>
      <c r="F48" s="15"/>
      <c r="G48" s="16" t="s">
        <v>24</v>
      </c>
      <c r="H48" s="16" t="s">
        <v>24</v>
      </c>
      <c r="I48" s="15"/>
      <c r="J48" s="8"/>
      <c r="K48" s="15"/>
      <c r="L48" s="16" t="s">
        <v>24</v>
      </c>
      <c r="M48" s="16" t="s">
        <v>24</v>
      </c>
      <c r="N48" s="15"/>
      <c r="O48" s="8"/>
      <c r="P48" s="15"/>
      <c r="Q48" s="16" t="s">
        <v>24</v>
      </c>
      <c r="R48" s="16" t="s">
        <v>24</v>
      </c>
      <c r="S48" s="15"/>
      <c r="T48" s="8"/>
      <c r="U48" s="15"/>
      <c r="V48" s="16" t="s">
        <v>24</v>
      </c>
      <c r="W48" s="16" t="s">
        <v>24</v>
      </c>
      <c r="X48" s="15"/>
      <c r="Y48" s="8"/>
      <c r="Z48" s="15"/>
      <c r="AA48" s="16" t="s">
        <v>24</v>
      </c>
      <c r="AB48" s="16" t="s">
        <v>24</v>
      </c>
      <c r="AC48" s="15"/>
      <c r="AD48" s="8"/>
      <c r="AE48"/>
      <c r="AF48"/>
      <c r="AG48"/>
      <c r="AH48"/>
      <c r="AI48"/>
      <c r="AJ48"/>
      <c r="AK48"/>
      <c r="AL48"/>
      <c r="AM48"/>
    </row>
    <row r="49" spans="1:39" s="10" customFormat="1" ht="15" customHeight="1" x14ac:dyDescent="0.25">
      <c r="A49" s="7" t="s">
        <v>42</v>
      </c>
      <c r="B49" s="8">
        <v>191783</v>
      </c>
      <c r="C49" s="8">
        <v>241454.77494</v>
      </c>
      <c r="D49" s="8">
        <f>B49-C49</f>
        <v>-49671.774940000003</v>
      </c>
      <c r="E49" s="8">
        <f>D49/C49*100</f>
        <v>-20.571875189605642</v>
      </c>
      <c r="F49" s="8"/>
      <c r="G49" s="8">
        <v>97461.19</v>
      </c>
      <c r="H49" s="8">
        <v>105407.51818000001</v>
      </c>
      <c r="I49" s="8">
        <f>G49-H49</f>
        <v>-7946.3281800000113</v>
      </c>
      <c r="J49" s="8">
        <f>I49/H49*100</f>
        <v>-7.5386730635573818</v>
      </c>
      <c r="K49" s="8"/>
      <c r="L49" s="8">
        <v>254064.04</v>
      </c>
      <c r="M49" s="8">
        <v>297475.99358999997</v>
      </c>
      <c r="N49" s="8">
        <f>L49-M49</f>
        <v>-43411.953589999961</v>
      </c>
      <c r="O49" s="8">
        <f>N49/M49*100</f>
        <v>-14.593430907178693</v>
      </c>
      <c r="P49" s="8"/>
      <c r="Q49" s="8">
        <v>408577.65</v>
      </c>
      <c r="R49" s="8">
        <v>739837.59235000005</v>
      </c>
      <c r="S49" s="8">
        <f>Q49-R49</f>
        <v>-331259.94235000003</v>
      </c>
      <c r="T49" s="8">
        <f>S49/R49*100</f>
        <v>-44.774683765094302</v>
      </c>
      <c r="U49" s="8"/>
      <c r="V49" s="8">
        <v>221128.72</v>
      </c>
      <c r="W49" s="8">
        <v>327253.49135999999</v>
      </c>
      <c r="X49" s="8">
        <f>V49-W49</f>
        <v>-106124.77135999998</v>
      </c>
      <c r="Y49" s="8">
        <f>X49/W49*100</f>
        <v>-32.428919526256749</v>
      </c>
      <c r="Z49" s="8"/>
      <c r="AA49" s="8">
        <f>+B49+L49+Q49+V49+G49</f>
        <v>1173014.6000000001</v>
      </c>
      <c r="AB49" s="8">
        <f>+C49+M49+R49+W49+H49</f>
        <v>1711429.3704200001</v>
      </c>
      <c r="AC49" s="8">
        <f t="shared" ref="AC49:AC54" si="14">AA49-AB49</f>
        <v>-538414.77041999996</v>
      </c>
      <c r="AD49" s="8">
        <f t="shared" ref="AD49:AD54" si="15">AC49/AB49*100</f>
        <v>-31.459946856461169</v>
      </c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ht="15" customHeight="1" x14ac:dyDescent="0.25">
      <c r="A50" s="14" t="s">
        <v>45</v>
      </c>
      <c r="B50" s="15">
        <f>B49/(B22/6)</f>
        <v>0.87032009516430497</v>
      </c>
      <c r="C50" s="15">
        <f>C49/(C22/6)</f>
        <v>1.1796632469133161</v>
      </c>
      <c r="D50" s="15">
        <f>B50-C50</f>
        <v>-0.30934315174901117</v>
      </c>
      <c r="E50" s="8">
        <f>D50/C50*100</f>
        <v>-26.223004959969074</v>
      </c>
      <c r="F50" s="15"/>
      <c r="G50" s="15">
        <f>G49/(G22/6)</f>
        <v>0.91576434817959962</v>
      </c>
      <c r="H50" s="15">
        <f>H49/(H22/6)</f>
        <v>1.1543429495191679</v>
      </c>
      <c r="I50" s="15">
        <f>G50-H50</f>
        <v>-0.23857860133956832</v>
      </c>
      <c r="J50" s="8">
        <f>I50/H50*100</f>
        <v>-20.667913416800985</v>
      </c>
      <c r="K50" s="15"/>
      <c r="L50" s="15">
        <f>L49/(L22/6)</f>
        <v>0.85609441731380764</v>
      </c>
      <c r="M50" s="15">
        <f>M49/(M22/6)</f>
        <v>1.1626182388863517</v>
      </c>
      <c r="N50" s="15">
        <f>L50-M50</f>
        <v>-0.3065238215725441</v>
      </c>
      <c r="O50" s="8">
        <f>N50/M50*100</f>
        <v>-26.364958962467078</v>
      </c>
      <c r="P50" s="15"/>
      <c r="Q50" s="15">
        <f>Q49/(Q22/6)</f>
        <v>0.58410429180802492</v>
      </c>
      <c r="R50" s="15">
        <f>R49/(R22/6)</f>
        <v>1.0761029214738886</v>
      </c>
      <c r="S50" s="15">
        <f>Q50-R50</f>
        <v>-0.49199862966586372</v>
      </c>
      <c r="T50" s="8">
        <f>S50/R50*100</f>
        <v>-45.720406463723364</v>
      </c>
      <c r="U50" s="15"/>
      <c r="V50" s="15">
        <f>V49/(V22/6)</f>
        <v>1.2783423870822728</v>
      </c>
      <c r="W50" s="15">
        <f>W49/(W22/6)</f>
        <v>1.9691217210712428</v>
      </c>
      <c r="X50" s="15">
        <f>V50-W50</f>
        <v>-0.69077933398897007</v>
      </c>
      <c r="Y50" s="8">
        <f>X50/W50*100</f>
        <v>-35.080580677012279</v>
      </c>
      <c r="Z50" s="15"/>
      <c r="AA50" s="15">
        <f>AA49/(AA22/6)</f>
        <v>0.78408419289669173</v>
      </c>
      <c r="AB50" s="15">
        <f>AB49/(AB22/6)</f>
        <v>1.2176047589453354</v>
      </c>
      <c r="AC50" s="15">
        <f t="shared" si="14"/>
        <v>-0.43352056604864364</v>
      </c>
      <c r="AD50" s="8">
        <f t="shared" si="15"/>
        <v>-35.604375135996541</v>
      </c>
      <c r="AE50"/>
      <c r="AF50"/>
      <c r="AG50"/>
      <c r="AH50"/>
      <c r="AI50"/>
      <c r="AJ50"/>
      <c r="AK50"/>
      <c r="AL50"/>
      <c r="AM50"/>
    </row>
    <row r="51" spans="1:39" s="10" customFormat="1" ht="15" customHeight="1" x14ac:dyDescent="0.25">
      <c r="A51" s="7" t="s">
        <v>46</v>
      </c>
      <c r="B51" s="8">
        <v>227328.25948333333</v>
      </c>
      <c r="C51" s="8">
        <v>193604.96</v>
      </c>
      <c r="D51" s="8">
        <f>B51-C51</f>
        <v>33723.299483333336</v>
      </c>
      <c r="E51" s="8">
        <f>D51/C51*100</f>
        <v>17.418613388486193</v>
      </c>
      <c r="F51" s="8"/>
      <c r="G51" s="8">
        <v>109989.19230166666</v>
      </c>
      <c r="H51" s="8">
        <v>87261.759999999995</v>
      </c>
      <c r="I51" s="8">
        <f>G51-H51</f>
        <v>22727.43230166666</v>
      </c>
      <c r="J51" s="8">
        <f>I51/H51*100</f>
        <v>26.045122516055901</v>
      </c>
      <c r="K51" s="8"/>
      <c r="L51" s="8">
        <v>332661.74399499997</v>
      </c>
      <c r="M51" s="8">
        <v>267297.55</v>
      </c>
      <c r="N51" s="8">
        <f>L51-M51</f>
        <v>65364.19399499998</v>
      </c>
      <c r="O51" s="8">
        <f>N51/M51*100</f>
        <v>24.453719832074771</v>
      </c>
      <c r="P51" s="8"/>
      <c r="Q51" s="8">
        <v>767013.42592833331</v>
      </c>
      <c r="R51" s="8">
        <v>691762.55</v>
      </c>
      <c r="S51" s="8">
        <f>Q51-R51</f>
        <v>75250.875928333262</v>
      </c>
      <c r="T51" s="8">
        <f>S51/R51*100</f>
        <v>10.878136714445333</v>
      </c>
      <c r="U51" s="8"/>
      <c r="V51" s="8">
        <v>158520.85938333333</v>
      </c>
      <c r="W51" s="8">
        <v>129084.09</v>
      </c>
      <c r="X51" s="8">
        <f>V51-W51</f>
        <v>29436.769383333332</v>
      </c>
      <c r="Y51" s="8">
        <f>X51/W51*100</f>
        <v>22.804335827392308</v>
      </c>
      <c r="Z51" s="8"/>
      <c r="AA51" s="8">
        <f>+B51+L51+Q51+V51+G51</f>
        <v>1595513.4810916665</v>
      </c>
      <c r="AB51" s="8">
        <f t="shared" ref="AA51:AB54" si="16">+C51+M51+R51+W51+H51</f>
        <v>1369010.9100000001</v>
      </c>
      <c r="AC51" s="8">
        <f t="shared" si="14"/>
        <v>226502.57109166635</v>
      </c>
      <c r="AD51" s="8">
        <f t="shared" si="15"/>
        <v>16.544979257445533</v>
      </c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s="10" customFormat="1" ht="15" customHeight="1" x14ac:dyDescent="0.25">
      <c r="A52" s="7" t="s">
        <v>47</v>
      </c>
      <c r="B52" s="8">
        <v>40.6</v>
      </c>
      <c r="C52" s="8">
        <v>37.466269999999994</v>
      </c>
      <c r="D52" s="8">
        <f>B52-C52</f>
        <v>3.133730000000007</v>
      </c>
      <c r="E52" s="8">
        <f>D52/C52*100</f>
        <v>8.36413659539636</v>
      </c>
      <c r="F52" s="8"/>
      <c r="G52" s="8">
        <v>16.405290000000001</v>
      </c>
      <c r="H52" s="8">
        <v>25.648820000000001</v>
      </c>
      <c r="I52" s="8">
        <f>G52-H52</f>
        <v>-9.2435299999999998</v>
      </c>
      <c r="J52" s="8">
        <f>I52/H52*100</f>
        <v>-36.038811921951961</v>
      </c>
      <c r="K52" s="8"/>
      <c r="L52" s="8">
        <v>1297.9563500000002</v>
      </c>
      <c r="M52" s="8">
        <v>844.28008999999997</v>
      </c>
      <c r="N52" s="8">
        <f>L52-M52</f>
        <v>453.67626000000018</v>
      </c>
      <c r="O52" s="8">
        <f>N52/M52*100</f>
        <v>53.735278774606684</v>
      </c>
      <c r="P52" s="8"/>
      <c r="Q52" s="8">
        <v>93768.747329999998</v>
      </c>
      <c r="R52" s="8">
        <v>65341.422630000001</v>
      </c>
      <c r="S52" s="8">
        <f>Q52-R52</f>
        <v>28427.324699999997</v>
      </c>
      <c r="T52" s="8">
        <f>S52/R52*100</f>
        <v>43.505824568545968</v>
      </c>
      <c r="U52" s="8"/>
      <c r="V52" s="8">
        <v>3288.22478</v>
      </c>
      <c r="W52" s="8">
        <v>3260.7183799999998</v>
      </c>
      <c r="X52" s="8">
        <f>V52-W52</f>
        <v>27.506400000000212</v>
      </c>
      <c r="Y52" s="8">
        <f>X52/W52*100</f>
        <v>0.84356871076980944</v>
      </c>
      <c r="Z52" s="8"/>
      <c r="AA52" s="8">
        <f>+B52+L52+Q52+V52+G52</f>
        <v>98411.933749999997</v>
      </c>
      <c r="AB52" s="8">
        <f t="shared" si="16"/>
        <v>69509.536190000013</v>
      </c>
      <c r="AC52" s="8">
        <f t="shared" si="14"/>
        <v>28902.397559999983</v>
      </c>
      <c r="AD52" s="8">
        <f t="shared" si="15"/>
        <v>41.580478225314394</v>
      </c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s="10" customFormat="1" ht="15" customHeight="1" x14ac:dyDescent="0.25">
      <c r="A53" s="7" t="s">
        <v>48</v>
      </c>
      <c r="B53" s="8">
        <v>25843.112330000004</v>
      </c>
      <c r="C53" s="8">
        <v>35651.620000000003</v>
      </c>
      <c r="D53" s="8">
        <f>B53-C53</f>
        <v>-9808.5076699999991</v>
      </c>
      <c r="E53" s="8">
        <f>D53/C53*100</f>
        <v>-27.51209529889525</v>
      </c>
      <c r="F53" s="8"/>
      <c r="G53" s="8">
        <v>12297.506300000001</v>
      </c>
      <c r="H53" s="8">
        <v>15670.279999999999</v>
      </c>
      <c r="I53" s="8">
        <f>G53-H53</f>
        <v>-3372.7736999999979</v>
      </c>
      <c r="J53" s="8">
        <f>I53/H53*100</f>
        <v>-21.523378650541012</v>
      </c>
      <c r="K53" s="8"/>
      <c r="L53" s="8">
        <v>34115.311619999993</v>
      </c>
      <c r="M53" s="8">
        <v>44882.97</v>
      </c>
      <c r="N53" s="8">
        <f>L53-M53</f>
        <v>-10767.658380000008</v>
      </c>
      <c r="O53" s="8">
        <f>N53/M53*100</f>
        <v>-23.99052108182682</v>
      </c>
      <c r="P53" s="8"/>
      <c r="Q53" s="8">
        <v>115277.36532</v>
      </c>
      <c r="R53" s="8">
        <v>145382.49</v>
      </c>
      <c r="S53" s="8">
        <f>Q53-R53</f>
        <v>-30105.124679999994</v>
      </c>
      <c r="T53" s="8">
        <f>S53/R53*100</f>
        <v>-20.707531340259749</v>
      </c>
      <c r="U53" s="8"/>
      <c r="V53" s="8">
        <v>28339.02101</v>
      </c>
      <c r="W53" s="8">
        <v>33093.18</v>
      </c>
      <c r="X53" s="8">
        <f>V53-W53</f>
        <v>-4754.1589899999999</v>
      </c>
      <c r="Y53" s="8">
        <f>X53/W53*100</f>
        <v>-14.36597809578892</v>
      </c>
      <c r="Z53" s="8"/>
      <c r="AA53" s="8">
        <f>+B53+L53+Q53+V53+G53</f>
        <v>215872.31658000001</v>
      </c>
      <c r="AB53" s="8">
        <f t="shared" si="16"/>
        <v>274680.53999999998</v>
      </c>
      <c r="AC53" s="8">
        <f t="shared" si="14"/>
        <v>-58808.223419999966</v>
      </c>
      <c r="AD53" s="8">
        <f t="shared" si="15"/>
        <v>-21.409679557204878</v>
      </c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ht="15" hidden="1" customHeight="1" x14ac:dyDescent="0.25">
      <c r="A54" s="14" t="s">
        <v>49</v>
      </c>
      <c r="B54" s="15">
        <v>87786</v>
      </c>
      <c r="C54" s="15">
        <v>87786</v>
      </c>
      <c r="D54" s="15">
        <v>0</v>
      </c>
      <c r="E54" s="8">
        <v>0</v>
      </c>
      <c r="F54" s="15"/>
      <c r="G54" s="15"/>
      <c r="H54" s="15"/>
      <c r="I54" s="15">
        <v>0</v>
      </c>
      <c r="J54" s="8">
        <v>0</v>
      </c>
      <c r="K54" s="15"/>
      <c r="L54" s="15">
        <v>123617</v>
      </c>
      <c r="M54" s="15">
        <v>123617</v>
      </c>
      <c r="N54" s="15">
        <v>0</v>
      </c>
      <c r="O54" s="8">
        <v>0</v>
      </c>
      <c r="P54" s="15"/>
      <c r="Q54" s="15">
        <v>118935</v>
      </c>
      <c r="R54" s="15">
        <v>118935</v>
      </c>
      <c r="S54" s="15">
        <v>0</v>
      </c>
      <c r="T54" s="8">
        <v>0</v>
      </c>
      <c r="U54" s="15"/>
      <c r="V54" s="15">
        <v>63666</v>
      </c>
      <c r="W54" s="15">
        <v>63666</v>
      </c>
      <c r="X54" s="15">
        <v>0</v>
      </c>
      <c r="Y54" s="8">
        <v>0</v>
      </c>
      <c r="Z54" s="15"/>
      <c r="AA54" s="15">
        <f t="shared" si="16"/>
        <v>394004</v>
      </c>
      <c r="AB54" s="15">
        <f t="shared" si="16"/>
        <v>394004</v>
      </c>
      <c r="AC54" s="15">
        <f t="shared" si="14"/>
        <v>0</v>
      </c>
      <c r="AD54" s="8">
        <f t="shared" si="15"/>
        <v>0</v>
      </c>
      <c r="AE54"/>
      <c r="AF54"/>
      <c r="AG54"/>
      <c r="AH54"/>
      <c r="AI54"/>
      <c r="AJ54"/>
      <c r="AK54"/>
      <c r="AL54"/>
      <c r="AM54"/>
    </row>
    <row r="55" spans="1:39" ht="9.9" customHeight="1" x14ac:dyDescent="0.25">
      <c r="A55"/>
      <c r="B55" s="15"/>
      <c r="C55" s="15"/>
      <c r="D55" s="15"/>
      <c r="E55" s="8"/>
      <c r="F55" s="15"/>
      <c r="G55" s="21"/>
      <c r="H55" s="21"/>
      <c r="I55" s="15"/>
      <c r="J55" s="8"/>
      <c r="K55" s="15"/>
      <c r="L55" s="15"/>
      <c r="M55" s="15"/>
      <c r="N55" s="15"/>
      <c r="O55" s="8"/>
      <c r="P55" s="15"/>
      <c r="Q55" s="15"/>
      <c r="R55" s="15"/>
      <c r="S55" s="15"/>
      <c r="T55" s="8"/>
      <c r="U55" s="15"/>
      <c r="V55" s="15"/>
      <c r="W55" s="15"/>
      <c r="X55" s="15"/>
      <c r="Y55" s="8"/>
      <c r="Z55" s="15"/>
      <c r="AA55" s="15"/>
      <c r="AB55" s="15"/>
      <c r="AC55" s="15"/>
      <c r="AD55" s="8"/>
      <c r="AE55"/>
      <c r="AF55"/>
      <c r="AG55"/>
      <c r="AH55"/>
      <c r="AI55"/>
      <c r="AJ55"/>
      <c r="AK55"/>
      <c r="AL55"/>
      <c r="AM55"/>
    </row>
    <row r="56" spans="1:39" ht="20.100000000000001" customHeight="1" x14ac:dyDescent="0.3">
      <c r="A56" s="1" t="s">
        <v>50</v>
      </c>
      <c r="B56" s="15"/>
      <c r="C56" s="15"/>
      <c r="D56" s="15"/>
      <c r="E56" s="8"/>
      <c r="F56" s="15"/>
      <c r="G56" s="15"/>
      <c r="H56" s="15"/>
      <c r="I56" s="15"/>
      <c r="J56" s="8"/>
      <c r="K56" s="15"/>
      <c r="L56" s="15"/>
      <c r="M56" s="15"/>
      <c r="N56" s="15"/>
      <c r="O56" s="8"/>
      <c r="P56" s="15"/>
      <c r="Q56" s="15"/>
      <c r="R56" s="15"/>
      <c r="S56" s="15"/>
      <c r="T56" s="8"/>
      <c r="U56" s="15"/>
      <c r="V56" s="15"/>
      <c r="W56" s="15"/>
      <c r="X56" s="15"/>
      <c r="Y56" s="8"/>
      <c r="Z56" s="15"/>
      <c r="AA56" s="15"/>
      <c r="AB56" s="15"/>
      <c r="AC56" s="15"/>
      <c r="AD56" s="8"/>
      <c r="AE56"/>
      <c r="AF56"/>
      <c r="AG56"/>
      <c r="AH56"/>
      <c r="AI56"/>
      <c r="AJ56"/>
      <c r="AK56"/>
      <c r="AL56"/>
      <c r="AM56"/>
    </row>
    <row r="57" spans="1:39" s="10" customFormat="1" ht="15.9" customHeight="1" x14ac:dyDescent="0.25">
      <c r="A57" s="7" t="s">
        <v>51</v>
      </c>
      <c r="B57" s="8">
        <f>+'[5]financial profile(mcso)'!$D$141</f>
        <v>257781.26386000001</v>
      </c>
      <c r="C57" s="8">
        <v>250989.37986000002</v>
      </c>
      <c r="D57" s="8">
        <f>B57-C57</f>
        <v>6791.8839999999909</v>
      </c>
      <c r="E57" s="8">
        <f>D57/C57*100</f>
        <v>2.7060443767734128</v>
      </c>
      <c r="F57" s="8"/>
      <c r="G57" s="8">
        <f>+'[5]financial profile(mcso)'!$D$142</f>
        <v>79523.332760000005</v>
      </c>
      <c r="H57" s="8">
        <v>75825.336760000006</v>
      </c>
      <c r="I57" s="8">
        <f>G57-H57</f>
        <v>3697.9959999999992</v>
      </c>
      <c r="J57" s="8">
        <f>I57/H57*100</f>
        <v>4.8769925172964035</v>
      </c>
      <c r="K57" s="8"/>
      <c r="L57" s="8">
        <f>+'[5]financial profile(mcso)'!$D$143</f>
        <v>348601.84574000002</v>
      </c>
      <c r="M57" s="8">
        <v>315403.89895</v>
      </c>
      <c r="N57" s="8">
        <f>L57-M57</f>
        <v>33197.946790000016</v>
      </c>
      <c r="O57" s="8">
        <f>N57/M57*100</f>
        <v>10.525534687592046</v>
      </c>
      <c r="P57" s="8"/>
      <c r="Q57" s="8">
        <f>+'[5]financial profile(mcso)'!$D$144</f>
        <v>162386.51977000001</v>
      </c>
      <c r="R57" s="8">
        <v>152927.22377000001</v>
      </c>
      <c r="S57" s="8">
        <f>Q57-R57</f>
        <v>9459.2960000000021</v>
      </c>
      <c r="T57" s="8">
        <f>S57/R57*100</f>
        <v>6.1854886048455473</v>
      </c>
      <c r="U57" s="8"/>
      <c r="V57" s="8">
        <f>+'[5]financial profile(mcso)'!$D$145</f>
        <v>326024.97952999995</v>
      </c>
      <c r="W57" s="8">
        <v>292933.79552999994</v>
      </c>
      <c r="X57" s="8">
        <f>V57-W57</f>
        <v>33091.184000000008</v>
      </c>
      <c r="Y57" s="8">
        <f>X57/W57*100</f>
        <v>11.296471934939673</v>
      </c>
      <c r="Z57" s="8"/>
      <c r="AA57" s="8">
        <f>B57+G57+L57+Q57+V57</f>
        <v>1174317.94166</v>
      </c>
      <c r="AB57" s="8">
        <f>C57+H57+M57+R57+W57</f>
        <v>1088079.63487</v>
      </c>
      <c r="AC57" s="8">
        <f>AA57-AB57</f>
        <v>86238.306790000061</v>
      </c>
      <c r="AD57" s="8">
        <f>AC57/AB57*100</f>
        <v>7.9257348475512561</v>
      </c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s="10" customFormat="1" ht="15.9" customHeight="1" x14ac:dyDescent="0.25">
      <c r="A58" s="7" t="s">
        <v>52</v>
      </c>
      <c r="B58" s="8">
        <f>+'[5]financial profile(mcso)'!$E$141</f>
        <v>272521.81465000001</v>
      </c>
      <c r="C58" s="8">
        <v>265594.60665000003</v>
      </c>
      <c r="D58" s="8">
        <f>B58-C58</f>
        <v>6927.2079999999842</v>
      </c>
      <c r="E58" s="8">
        <f>D58/C58*100</f>
        <v>2.6081885047946938</v>
      </c>
      <c r="F58" s="8"/>
      <c r="G58" s="8">
        <f>+'[5]financial profile(mcso)'!$E$142</f>
        <v>83900.348760000008</v>
      </c>
      <c r="H58" s="8">
        <v>80202.352760000009</v>
      </c>
      <c r="I58" s="8">
        <f>G58-H58</f>
        <v>3697.9959999999992</v>
      </c>
      <c r="J58" s="8">
        <f>I58/H58*100</f>
        <v>4.610832316934637</v>
      </c>
      <c r="K58" s="8"/>
      <c r="L58" s="8">
        <f>+'[5]financial profile(mcso)'!$E$143</f>
        <v>370855.02104000002</v>
      </c>
      <c r="M58" s="8">
        <v>337649.77588999999</v>
      </c>
      <c r="N58" s="8">
        <f>L58-M58</f>
        <v>33205.245150000032</v>
      </c>
      <c r="O58" s="8">
        <f>N58/M58*100</f>
        <v>9.8342269182543998</v>
      </c>
      <c r="P58" s="8"/>
      <c r="Q58" s="8">
        <f>+'[5]financial profile(mcso)'!$E$144</f>
        <v>164751.34833000001</v>
      </c>
      <c r="R58" s="8">
        <v>157656.87633</v>
      </c>
      <c r="S58" s="8">
        <f>Q58-R58</f>
        <v>7094.4720000000088</v>
      </c>
      <c r="T58" s="8">
        <f>S58/R58*100</f>
        <v>4.4999445410488743</v>
      </c>
      <c r="U58" s="8"/>
      <c r="V58" s="8">
        <f>+'[5]financial profile(mcso)'!$E$145</f>
        <v>326027.68608999997</v>
      </c>
      <c r="W58" s="8">
        <v>292936.50208999997</v>
      </c>
      <c r="X58" s="8">
        <f>V58-W58</f>
        <v>33091.184000000008</v>
      </c>
      <c r="Y58" s="8">
        <f>X58/W58*100</f>
        <v>11.296367562221141</v>
      </c>
      <c r="Z58" s="8"/>
      <c r="AA58" s="8">
        <f>B58+G58+L58+Q58+V58</f>
        <v>1218056.21887</v>
      </c>
      <c r="AB58" s="8">
        <f>C58+H58+M58+R58+W58</f>
        <v>1134040.11372</v>
      </c>
      <c r="AC58" s="8">
        <f>AA58-AB58</f>
        <v>84016.105149999959</v>
      </c>
      <c r="AD58" s="8">
        <f>AC58/AB58*100</f>
        <v>7.4085655466279157</v>
      </c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ht="15.9" customHeight="1" x14ac:dyDescent="0.25">
      <c r="A59" s="22" t="s">
        <v>53</v>
      </c>
      <c r="B59" s="15">
        <f>+'[5]financial profile(mcso)'!$I$141</f>
        <v>-8.6812735847667639</v>
      </c>
      <c r="C59" s="15">
        <v>-8.6015761105460662</v>
      </c>
      <c r="D59" s="15">
        <f>B59-C59</f>
        <v>-7.9697474220697728E-2</v>
      </c>
      <c r="E59" s="8">
        <f>D59/C59*100</f>
        <v>0.92654500984980737</v>
      </c>
      <c r="F59" s="15"/>
      <c r="G59" s="15">
        <f>+'[5]financial profile(mcso)'!$I$142</f>
        <v>-4.7344734823942511</v>
      </c>
      <c r="H59" s="15">
        <v>-4.7344734823942511</v>
      </c>
      <c r="I59" s="15">
        <f>G59-H59</f>
        <v>0</v>
      </c>
      <c r="J59" s="8">
        <f>I59/H59*100</f>
        <v>0</v>
      </c>
      <c r="K59" s="15"/>
      <c r="L59" s="15">
        <f>+'[5]financial profile(mcso)'!$I$143</f>
        <v>-3.0258434473865954</v>
      </c>
      <c r="M59" s="15">
        <v>-2.6803930967748215</v>
      </c>
      <c r="N59" s="15">
        <f>L59-M59</f>
        <v>-0.34545035061177387</v>
      </c>
      <c r="O59" s="8">
        <f>N59/M59*100</f>
        <v>12.888048063824534</v>
      </c>
      <c r="P59" s="15"/>
      <c r="Q59" s="15">
        <f>+'[5]financial profile(mcso)'!$I$144</f>
        <v>-1.0000019282618895</v>
      </c>
      <c r="R59" s="15">
        <v>-2.0000019282618866</v>
      </c>
      <c r="S59" s="15">
        <f>Q59-R59</f>
        <v>0.99999999999999711</v>
      </c>
      <c r="T59" s="8">
        <f>S59/R59*100</f>
        <v>-49.999951793499172</v>
      </c>
      <c r="U59" s="15"/>
      <c r="V59" s="15">
        <f>+'[5]financial profile(mcso)'!$I$145</f>
        <v>-3.2716387543226558E-4</v>
      </c>
      <c r="W59" s="15">
        <v>-3.2716387543226558E-4</v>
      </c>
      <c r="X59" s="15">
        <f>V59-W59</f>
        <v>0</v>
      </c>
      <c r="Y59" s="8">
        <f>X59/W59*100</f>
        <v>0</v>
      </c>
      <c r="Z59" s="15"/>
      <c r="AA59" s="21">
        <f>+'[5]financial profile(mcso)'!$I$146</f>
        <v>-2.1217279078992153</v>
      </c>
      <c r="AB59" s="21">
        <v>-2.1317898480642481</v>
      </c>
      <c r="AC59" s="15">
        <f>AA59-AB59</f>
        <v>1.0061940165032812E-2</v>
      </c>
      <c r="AD59" s="8">
        <f>AC59/AB59*100</f>
        <v>-0.47199493768907208</v>
      </c>
      <c r="AE59"/>
      <c r="AF59"/>
      <c r="AG59"/>
      <c r="AH59"/>
      <c r="AI59"/>
      <c r="AJ59"/>
      <c r="AK59"/>
      <c r="AL59"/>
      <c r="AM59"/>
    </row>
    <row r="60" spans="1:39" s="10" customFormat="1" ht="17.25" customHeight="1" x14ac:dyDescent="0.25">
      <c r="A60" s="23" t="s">
        <v>54</v>
      </c>
      <c r="B60" s="8">
        <f>+'[5]financial profile(mcso)'!$F$141</f>
        <v>-14740.550790000008</v>
      </c>
      <c r="C60" s="8">
        <v>-14605.226790000015</v>
      </c>
      <c r="D60" s="8">
        <f>B60-C60</f>
        <v>-135.32399999999325</v>
      </c>
      <c r="E60" s="8">
        <f>D60/C60*100</f>
        <v>0.92654500984981347</v>
      </c>
      <c r="F60" s="8"/>
      <c r="G60" s="8">
        <f>+'[5]financial profile(mcso)'!$F$142</f>
        <v>-4377.0160000000033</v>
      </c>
      <c r="H60" s="8">
        <v>-4377.0160000000033</v>
      </c>
      <c r="I60" s="8">
        <f>G60-H60</f>
        <v>0</v>
      </c>
      <c r="J60" s="8">
        <f>I60/H60*100</f>
        <v>0</v>
      </c>
      <c r="K60" s="8"/>
      <c r="L60" s="8">
        <f>+'[5]financial profile(mcso)'!$F$143</f>
        <v>-22253.175300000003</v>
      </c>
      <c r="M60" s="8">
        <v>-22245.876939999987</v>
      </c>
      <c r="N60" s="8">
        <f>L60-M60</f>
        <v>-7.2983600000152364</v>
      </c>
      <c r="O60" s="8">
        <f>N60/M60*100</f>
        <v>3.280769744299071E-2</v>
      </c>
      <c r="P60" s="8"/>
      <c r="Q60" s="8">
        <f>+'[5]financial profile(mcso)'!$F$144</f>
        <v>-2364.8285599999945</v>
      </c>
      <c r="R60" s="8">
        <v>-4729.6525599999877</v>
      </c>
      <c r="S60" s="8">
        <f>Q60-R60</f>
        <v>2364.8239999999932</v>
      </c>
      <c r="T60" s="8">
        <f>S60/R60*100</f>
        <v>-49.999951793499172</v>
      </c>
      <c r="U60" s="8"/>
      <c r="V60" s="8">
        <f>+'[5]financial profile(mcso)'!$F$145</f>
        <v>-2.706560000020545</v>
      </c>
      <c r="W60" s="8">
        <v>-2.706560000020545</v>
      </c>
      <c r="X60" s="8">
        <f>V60-W60</f>
        <v>0</v>
      </c>
      <c r="Y60" s="8">
        <f>X60/W60*100</f>
        <v>0</v>
      </c>
      <c r="Z60" s="8"/>
      <c r="AA60" s="8">
        <f>B60+G60+L60+Q60+V60</f>
        <v>-43738.277210000029</v>
      </c>
      <c r="AB60" s="8">
        <f>C60+H60+M60+R60+W60</f>
        <v>-45960.478850000014</v>
      </c>
      <c r="AC60" s="8">
        <f>AA60-AB60</f>
        <v>2222.2016399999848</v>
      </c>
      <c r="AD60" s="8">
        <f>AC60/AB60*100</f>
        <v>-4.8350271703054375</v>
      </c>
      <c r="AE60" s="13"/>
      <c r="AF60" s="13"/>
      <c r="AG60" s="13"/>
    </row>
    <row r="61" spans="1:39" s="10" customFormat="1" ht="15" customHeight="1" x14ac:dyDescent="0.25">
      <c r="A61" s="7" t="s">
        <v>55</v>
      </c>
      <c r="B61" s="8">
        <f>+'[5]financial profile(mcso)'!$K$141</f>
        <v>-515.65233999999998</v>
      </c>
      <c r="C61" s="8">
        <v>5341.88166</v>
      </c>
      <c r="D61" s="8">
        <f>B61-C61</f>
        <v>-5857.5339999999997</v>
      </c>
      <c r="E61" s="8">
        <f>D61/C61*100</f>
        <v>-109.65300942290061</v>
      </c>
      <c r="F61" s="8"/>
      <c r="G61" s="8">
        <f>+'[5]financial profile(mcso)'!$K$142</f>
        <v>1723.0319999999999</v>
      </c>
      <c r="H61" s="8">
        <v>4933.7280000000001</v>
      </c>
      <c r="I61" s="8">
        <f>G61-H61</f>
        <v>-3210.6959999999999</v>
      </c>
      <c r="J61" s="8">
        <f>I61/H61*100</f>
        <v>-65.076469558111029</v>
      </c>
      <c r="K61" s="8"/>
      <c r="L61" s="8">
        <f>+'[5]financial profile(mcso)'!$K$143</f>
        <v>97646.331299999991</v>
      </c>
      <c r="M61" s="8">
        <v>121841.47345</v>
      </c>
      <c r="N61" s="8">
        <f>L61-M61</f>
        <v>-24195.142150000014</v>
      </c>
      <c r="O61" s="8">
        <f>N61/M61*100</f>
        <v>-19.857887027218986</v>
      </c>
      <c r="P61" s="8"/>
      <c r="Q61" s="8">
        <f>+'[5]financial profile(mcso)'!$K$144</f>
        <v>6639.7834400000002</v>
      </c>
      <c r="R61" s="8">
        <v>12593.825439999999</v>
      </c>
      <c r="S61" s="8">
        <f>Q61-R61</f>
        <v>-5954.0419999999986</v>
      </c>
      <c r="T61" s="8">
        <f>S61/R61*100</f>
        <v>-47.277469648650296</v>
      </c>
      <c r="U61" s="8"/>
      <c r="V61" s="8">
        <f>+'[5]financial profile(mcso)'!$K$145</f>
        <v>148803.97365999999</v>
      </c>
      <c r="W61" s="8">
        <v>172270.59666000001</v>
      </c>
      <c r="X61" s="8">
        <f>V61-W61</f>
        <v>-23466.623000000021</v>
      </c>
      <c r="Y61" s="8">
        <f>X61/W61*100</f>
        <v>-13.621954909876271</v>
      </c>
      <c r="Z61" s="8"/>
      <c r="AA61" s="8">
        <f>B61+G61+L61+Q61+V61</f>
        <v>254297.46805999998</v>
      </c>
      <c r="AB61" s="8">
        <f>C61+H61+M61+R61+W61</f>
        <v>316981.50520999997</v>
      </c>
      <c r="AC61" s="8">
        <f>AA61-AB61</f>
        <v>-62684.037149999989</v>
      </c>
      <c r="AD61" s="8">
        <f>AC61/AB61*100</f>
        <v>-19.775297965246228</v>
      </c>
      <c r="AE61" s="13"/>
      <c r="AF61" s="13"/>
      <c r="AG61" s="13"/>
    </row>
    <row r="62" spans="1:39" ht="15" customHeight="1" x14ac:dyDescent="0.25">
      <c r="A62"/>
      <c r="B62" s="15"/>
      <c r="C62" s="15"/>
      <c r="D62" s="15"/>
      <c r="E62" s="8"/>
      <c r="F62" s="15"/>
      <c r="G62" s="15"/>
      <c r="H62" s="15"/>
      <c r="I62" s="15"/>
      <c r="J62" s="8"/>
      <c r="K62" s="15"/>
      <c r="L62" s="15"/>
      <c r="M62" s="15"/>
      <c r="N62" s="15"/>
      <c r="O62" s="8"/>
      <c r="P62" s="15"/>
      <c r="Q62" s="15"/>
      <c r="R62" s="15"/>
      <c r="S62" s="15"/>
      <c r="T62" s="8"/>
      <c r="U62" s="15"/>
      <c r="V62" s="15"/>
      <c r="W62" s="15"/>
      <c r="X62" s="15"/>
      <c r="Y62" s="8"/>
      <c r="Z62" s="15"/>
      <c r="AA62" s="15"/>
      <c r="AB62" s="15"/>
      <c r="AC62" s="15"/>
      <c r="AD62" s="8"/>
      <c r="AE62"/>
      <c r="AF62"/>
      <c r="AG62"/>
    </row>
    <row r="63" spans="1:39" ht="15.6" x14ac:dyDescent="0.3">
      <c r="A63" s="1" t="s">
        <v>56</v>
      </c>
      <c r="B63" s="15"/>
      <c r="C63" s="15"/>
      <c r="D63" s="15"/>
      <c r="E63" s="8"/>
      <c r="F63" s="15"/>
      <c r="G63" s="15"/>
      <c r="H63" s="15"/>
      <c r="I63" s="15"/>
      <c r="J63" s="8"/>
      <c r="K63" s="15"/>
      <c r="L63" s="15"/>
      <c r="M63" s="15"/>
      <c r="N63" s="15"/>
      <c r="O63" s="8"/>
      <c r="P63" s="15"/>
      <c r="Q63" s="15"/>
      <c r="R63" s="15"/>
      <c r="S63" s="15"/>
      <c r="T63" s="8"/>
      <c r="U63" s="15"/>
      <c r="V63" s="15"/>
      <c r="W63" s="15"/>
      <c r="X63" s="15"/>
      <c r="Y63" s="8"/>
      <c r="Z63" s="15"/>
      <c r="AA63" s="15"/>
      <c r="AB63" s="15"/>
      <c r="AC63" s="15"/>
      <c r="AD63" s="8"/>
      <c r="AE63"/>
      <c r="AF63"/>
      <c r="AG63"/>
    </row>
    <row r="64" spans="1:39" ht="9.9" customHeight="1" x14ac:dyDescent="0.25">
      <c r="A64"/>
      <c r="B64" s="15"/>
      <c r="C64" s="15"/>
      <c r="D64" s="15"/>
      <c r="E64" s="8"/>
      <c r="F64" s="15"/>
      <c r="G64" s="15"/>
      <c r="H64" s="15"/>
      <c r="I64" s="15"/>
      <c r="J64" s="8"/>
      <c r="K64" s="15"/>
      <c r="L64" s="15"/>
      <c r="M64" s="15"/>
      <c r="N64" s="15"/>
      <c r="O64" s="8"/>
      <c r="P64" s="15"/>
      <c r="Q64" s="15"/>
      <c r="R64" s="15"/>
      <c r="S64" s="15"/>
      <c r="T64" s="8"/>
      <c r="U64" s="15"/>
      <c r="V64" s="15"/>
      <c r="W64" s="15"/>
      <c r="X64" s="15"/>
      <c r="Y64" s="8"/>
      <c r="Z64" s="15"/>
      <c r="AA64" s="15"/>
      <c r="AB64" s="15"/>
      <c r="AC64" s="15"/>
      <c r="AD64" s="8"/>
      <c r="AE64"/>
      <c r="AF64"/>
      <c r="AG64"/>
    </row>
    <row r="65" spans="1:33" s="10" customFormat="1" ht="15" customHeight="1" x14ac:dyDescent="0.25">
      <c r="A65" s="7" t="s">
        <v>57</v>
      </c>
      <c r="B65" s="8">
        <v>143159.27100000001</v>
      </c>
      <c r="C65" s="8">
        <v>136794</v>
      </c>
      <c r="D65" s="8">
        <f>B65-C65</f>
        <v>6365.2710000000079</v>
      </c>
      <c r="E65" s="8">
        <f>D65/C65*100</f>
        <v>4.6531799640335159</v>
      </c>
      <c r="F65" s="8"/>
      <c r="G65" s="8">
        <v>66929.607000000004</v>
      </c>
      <c r="H65" s="8">
        <v>66826</v>
      </c>
      <c r="I65" s="8">
        <f>G65-H65</f>
        <v>103.60700000000361</v>
      </c>
      <c r="J65" s="8">
        <f>I65/H65*100</f>
        <v>0.15503995450872954</v>
      </c>
      <c r="K65" s="8"/>
      <c r="L65" s="8">
        <v>166586.92305999994</v>
      </c>
      <c r="M65" s="8">
        <v>169305</v>
      </c>
      <c r="N65" s="8">
        <f>L65-M65</f>
        <v>-2718.0769400000572</v>
      </c>
      <c r="O65" s="8">
        <f>N65/M65*100</f>
        <v>-1.6054321727060967</v>
      </c>
      <c r="P65" s="8"/>
      <c r="Q65" s="8">
        <v>595681.61993599997</v>
      </c>
      <c r="R65" s="8">
        <v>561908</v>
      </c>
      <c r="S65" s="8">
        <f>Q65-R65</f>
        <v>33773.619935999974</v>
      </c>
      <c r="T65" s="8">
        <f>S65/R65*100</f>
        <v>6.0105248432127629</v>
      </c>
      <c r="U65" s="8"/>
      <c r="V65" s="8">
        <v>131763.8406</v>
      </c>
      <c r="W65" s="8">
        <v>128394</v>
      </c>
      <c r="X65" s="8">
        <f>V65-W65</f>
        <v>3369.8405999999959</v>
      </c>
      <c r="Y65" s="8">
        <f>X65/W65*100</f>
        <v>2.6246090938828885</v>
      </c>
      <c r="Z65" s="8"/>
      <c r="AA65" s="8">
        <f t="shared" ref="AA65:AB67" si="17">+B65+L65+Q65+V65+G65</f>
        <v>1104121.2615960001</v>
      </c>
      <c r="AB65" s="8">
        <f t="shared" si="17"/>
        <v>1063227</v>
      </c>
      <c r="AC65" s="8">
        <f>AA65-AB65</f>
        <v>40894.261596000055</v>
      </c>
      <c r="AD65" s="8">
        <f>AC65/AB65*100</f>
        <v>3.8462399465024921</v>
      </c>
      <c r="AE65" s="13"/>
      <c r="AF65" s="13"/>
      <c r="AG65" s="13"/>
    </row>
    <row r="66" spans="1:33" s="10" customFormat="1" ht="15" customHeight="1" x14ac:dyDescent="0.25">
      <c r="A66" s="7" t="s">
        <v>58</v>
      </c>
      <c r="B66" s="8">
        <v>128747.29205</v>
      </c>
      <c r="C66" s="8">
        <v>123136</v>
      </c>
      <c r="D66" s="8">
        <f>B66-C66</f>
        <v>5611.2920500000037</v>
      </c>
      <c r="E66" s="8">
        <f>D66/C66*100</f>
        <v>4.5569874366554082</v>
      </c>
      <c r="F66" s="8"/>
      <c r="G66" s="8">
        <v>58493.663999999997</v>
      </c>
      <c r="H66" s="8">
        <v>59396</v>
      </c>
      <c r="I66" s="8">
        <f>G66-H66</f>
        <v>-902.33600000000297</v>
      </c>
      <c r="J66" s="8">
        <f>I66/H66*100</f>
        <v>-1.5191864772038572</v>
      </c>
      <c r="K66" s="8"/>
      <c r="L66" s="8">
        <v>148769.791</v>
      </c>
      <c r="M66" s="8">
        <v>147456</v>
      </c>
      <c r="N66" s="8">
        <f>L66-M66</f>
        <v>1313.7909999999974</v>
      </c>
      <c r="O66" s="8">
        <f>N66/M66*100</f>
        <v>0.89097154405381773</v>
      </c>
      <c r="P66" s="8"/>
      <c r="Q66" s="8">
        <v>519598.56</v>
      </c>
      <c r="R66" s="8">
        <v>507156</v>
      </c>
      <c r="S66" s="8">
        <f>Q66-R66</f>
        <v>12442.559999999998</v>
      </c>
      <c r="T66" s="8">
        <f>S66/R66*100</f>
        <v>2.4533989541679477</v>
      </c>
      <c r="U66" s="8"/>
      <c r="V66" s="8">
        <v>119438.23329999999</v>
      </c>
      <c r="W66" s="8">
        <v>116911</v>
      </c>
      <c r="X66" s="8">
        <f>V66-W66</f>
        <v>2527.2332999999926</v>
      </c>
      <c r="Y66" s="8">
        <f>X66/W66*100</f>
        <v>2.1616728109416501</v>
      </c>
      <c r="Z66" s="8"/>
      <c r="AA66" s="8">
        <f t="shared" si="17"/>
        <v>975047.54035000002</v>
      </c>
      <c r="AB66" s="8">
        <f t="shared" si="17"/>
        <v>954055</v>
      </c>
      <c r="AC66" s="8">
        <f>AA66-AB66</f>
        <v>20992.540350000025</v>
      </c>
      <c r="AD66" s="8">
        <f>AC66/AB66*100</f>
        <v>2.200349073166644</v>
      </c>
      <c r="AE66" s="13"/>
      <c r="AF66" s="13"/>
      <c r="AG66" s="13"/>
    </row>
    <row r="67" spans="1:33" s="10" customFormat="1" ht="15" customHeight="1" x14ac:dyDescent="0.25">
      <c r="A67" s="7" t="s">
        <v>59</v>
      </c>
      <c r="B67" s="8">
        <v>281.73720999999995</v>
      </c>
      <c r="C67" s="8">
        <v>303</v>
      </c>
      <c r="D67" s="8">
        <f>B67-C67</f>
        <v>-21.262790000000052</v>
      </c>
      <c r="E67" s="8">
        <f>D67/C67*100</f>
        <v>-7.0174224422442419</v>
      </c>
      <c r="F67" s="8"/>
      <c r="G67" s="8">
        <v>119.16500000000001</v>
      </c>
      <c r="H67" s="8">
        <v>593</v>
      </c>
      <c r="I67" s="8">
        <f>G67-H67</f>
        <v>-473.83499999999998</v>
      </c>
      <c r="J67" s="8">
        <f>I67/H67*100</f>
        <v>-79.904721753794263</v>
      </c>
      <c r="K67" s="8"/>
      <c r="L67" s="8">
        <v>235.96799999999999</v>
      </c>
      <c r="M67" s="8">
        <v>255</v>
      </c>
      <c r="N67" s="8">
        <f>L67-M67</f>
        <v>-19.032000000000011</v>
      </c>
      <c r="O67" s="8">
        <f>N67/M67*100</f>
        <v>-7.4635294117647106</v>
      </c>
      <c r="P67" s="8"/>
      <c r="Q67" s="8">
        <v>342.34980000000002</v>
      </c>
      <c r="R67" s="8">
        <v>332</v>
      </c>
      <c r="S67" s="8">
        <f>Q67-R67</f>
        <v>10.349800000000016</v>
      </c>
      <c r="T67" s="8">
        <f>S67/R67*100</f>
        <v>3.1174096385542218</v>
      </c>
      <c r="U67" s="8"/>
      <c r="V67" s="8">
        <v>349.82499999999999</v>
      </c>
      <c r="W67" s="8">
        <v>335</v>
      </c>
      <c r="X67" s="8">
        <f>V67-W67</f>
        <v>14.824999999999989</v>
      </c>
      <c r="Y67" s="8">
        <f>X67/W67*100</f>
        <v>4.4253731343283542</v>
      </c>
      <c r="Z67" s="8"/>
      <c r="AA67" s="8">
        <f t="shared" si="17"/>
        <v>1329.04501</v>
      </c>
      <c r="AB67" s="8">
        <f t="shared" si="17"/>
        <v>1818</v>
      </c>
      <c r="AC67" s="8">
        <f>AA67-AB67</f>
        <v>-488.95498999999995</v>
      </c>
      <c r="AD67" s="8">
        <f>AC67/AB67*100</f>
        <v>-26.895213971397137</v>
      </c>
      <c r="AE67" s="13"/>
      <c r="AF67" s="13"/>
      <c r="AG67" s="13"/>
    </row>
    <row r="68" spans="1:33" ht="15" customHeight="1" x14ac:dyDescent="0.25">
      <c r="A68" s="14" t="s">
        <v>60</v>
      </c>
      <c r="B68" s="15">
        <f>SUM(B65-B66-B67)/B65*100</f>
        <v>9.8702945616424689</v>
      </c>
      <c r="C68" s="15">
        <f>SUM(C65-C66-C67)/C65*100</f>
        <v>9.7628550959837419</v>
      </c>
      <c r="D68" s="15"/>
      <c r="E68" s="9">
        <f>B68-C68</f>
        <v>0.10743946565872697</v>
      </c>
      <c r="F68" s="15"/>
      <c r="G68" s="15">
        <f>SUM(G65-G66-G67)/G65*100</f>
        <v>12.426156932312489</v>
      </c>
      <c r="H68" s="15">
        <f>SUM(H65-H66-H67)/H65*100</f>
        <v>10.231047795768115</v>
      </c>
      <c r="I68" s="15"/>
      <c r="J68" s="9">
        <f>G68-H68</f>
        <v>2.1951091365443745</v>
      </c>
      <c r="K68" s="15"/>
      <c r="L68" s="15">
        <f>SUM(L65-L66-L67)/L65*100</f>
        <v>10.553747999575993</v>
      </c>
      <c r="M68" s="15">
        <f>SUM(M65-M66-M67)/M65*100</f>
        <v>12.754496323203684</v>
      </c>
      <c r="N68" s="15"/>
      <c r="O68" s="9">
        <f>L68-M68</f>
        <v>-2.2007483236276908</v>
      </c>
      <c r="P68" s="15"/>
      <c r="Q68" s="15">
        <f>SUM(Q65-Q66-Q67)/Q65*100</f>
        <v>12.714965109069096</v>
      </c>
      <c r="R68" s="15">
        <f>SUM(R65-R66-R67)/R65*100</f>
        <v>9.6848594431828694</v>
      </c>
      <c r="S68" s="15"/>
      <c r="T68" s="9">
        <f>Q68-R68</f>
        <v>3.0301056658862269</v>
      </c>
      <c r="U68" s="15"/>
      <c r="V68" s="15">
        <f>SUM(V65-V66-V67)/V65*100</f>
        <v>9.0888230378433601</v>
      </c>
      <c r="W68" s="15">
        <f>SUM(W65-W66-W67)/W65*100</f>
        <v>8.6826487219028934</v>
      </c>
      <c r="X68" s="15"/>
      <c r="Y68" s="9">
        <f>V68-W68</f>
        <v>0.40617431594046671</v>
      </c>
      <c r="Z68" s="15"/>
      <c r="AA68" s="15">
        <f>SUM(AA65-AA66-AA67)/AA65*100</f>
        <v>11.569804937126737</v>
      </c>
      <c r="AB68" s="15">
        <f>SUM(AB65-AB66-AB67)/AB65*100</f>
        <v>10.0969971605311</v>
      </c>
      <c r="AC68" s="15"/>
      <c r="AD68" s="9">
        <f>AA68-AB68</f>
        <v>1.4728077765956371</v>
      </c>
      <c r="AF68"/>
      <c r="AG68"/>
    </row>
    <row r="69" spans="1:33" ht="15" customHeight="1" x14ac:dyDescent="0.25">
      <c r="A69" s="14" t="s">
        <v>61</v>
      </c>
      <c r="B69" s="15">
        <f>B13/B66</f>
        <v>13.738319982319192</v>
      </c>
      <c r="C69" s="15">
        <f>C13/C66</f>
        <v>12.614216232458419</v>
      </c>
      <c r="D69" s="15">
        <f>B69-C69</f>
        <v>1.1241037498607724</v>
      </c>
      <c r="E69" s="8">
        <f>D69/C69*100</f>
        <v>8.9114038410747352</v>
      </c>
      <c r="F69" s="15"/>
      <c r="G69" s="15">
        <f>G13/G66</f>
        <v>14.016337694968124</v>
      </c>
      <c r="H69" s="15">
        <f>H13/H66</f>
        <v>11.628684086470468</v>
      </c>
      <c r="I69" s="15">
        <f>G69-H69</f>
        <v>2.3876536084976561</v>
      </c>
      <c r="J69" s="8">
        <f>I69/H69*100</f>
        <v>20.532448820031153</v>
      </c>
      <c r="K69" s="15"/>
      <c r="L69" s="15">
        <f>L13/L66</f>
        <v>14.936657836065656</v>
      </c>
      <c r="M69" s="15">
        <f>M13/M66</f>
        <v>12.550492824978299</v>
      </c>
      <c r="N69" s="15">
        <f>L69-M69</f>
        <v>2.3861650110873569</v>
      </c>
      <c r="O69" s="8">
        <f>N69/M69*100</f>
        <v>19.01252041942411</v>
      </c>
      <c r="P69" s="15"/>
      <c r="Q69" s="15">
        <f>Q13/Q66</f>
        <v>9.9306543445001072</v>
      </c>
      <c r="R69" s="15">
        <f>R13/R66</f>
        <v>9.317097323111625</v>
      </c>
      <c r="S69" s="15">
        <f>Q69-R69</f>
        <v>0.61355702138848223</v>
      </c>
      <c r="T69" s="8">
        <f>S69/R69*100</f>
        <v>6.5852808027079073</v>
      </c>
      <c r="U69" s="15"/>
      <c r="V69" s="15">
        <f>V13/V66</f>
        <v>11.900008020882206</v>
      </c>
      <c r="W69" s="15">
        <f>W13/W66</f>
        <v>10.982518924652085</v>
      </c>
      <c r="X69" s="15">
        <f>V69-W69</f>
        <v>0.91748909623012054</v>
      </c>
      <c r="Y69" s="8">
        <f>X69/W69*100</f>
        <v>8.3540861848247232</v>
      </c>
      <c r="Z69" s="15"/>
      <c r="AA69" s="15">
        <f>AA13/AA66</f>
        <v>11.683565228656187</v>
      </c>
      <c r="AB69" s="15">
        <f>AB13/AB66</f>
        <v>10.590381057695835</v>
      </c>
      <c r="AC69" s="15">
        <f>AA69-AB69</f>
        <v>1.0931841709603525</v>
      </c>
      <c r="AD69" s="8">
        <f>AC69/AB69*100</f>
        <v>10.322425274451817</v>
      </c>
      <c r="AE69"/>
      <c r="AF69"/>
      <c r="AG69"/>
    </row>
    <row r="70" spans="1:33" ht="15" customHeight="1" x14ac:dyDescent="0.25">
      <c r="A70" s="14" t="s">
        <v>62</v>
      </c>
      <c r="B70" s="15">
        <f>B22/B65</f>
        <v>9.2355522321009857</v>
      </c>
      <c r="C70" s="15">
        <f>C22/C65</f>
        <v>8.97763513019577</v>
      </c>
      <c r="D70" s="15">
        <f>B70-C70</f>
        <v>0.25791710190521577</v>
      </c>
      <c r="E70" s="8">
        <f>D70/C70*100</f>
        <v>2.8728846535289247</v>
      </c>
      <c r="F70" s="15"/>
      <c r="G70" s="15">
        <f>G22/G65</f>
        <v>9.5407156716160006</v>
      </c>
      <c r="H70" s="15">
        <f>H22/H65</f>
        <v>8.1986532188070509</v>
      </c>
      <c r="I70" s="15">
        <f>G70-H70</f>
        <v>1.3420624528089498</v>
      </c>
      <c r="J70" s="8">
        <f>I70/H70*100</f>
        <v>16.369303798950373</v>
      </c>
      <c r="K70" s="15"/>
      <c r="L70" s="15">
        <f>L22/L65</f>
        <v>10.688872052031769</v>
      </c>
      <c r="M70" s="15">
        <f>M22/M65</f>
        <v>9.0676815215144266</v>
      </c>
      <c r="N70" s="15">
        <f>L70-M70</f>
        <v>1.6211905305173424</v>
      </c>
      <c r="O70" s="8">
        <f>N70/M70*100</f>
        <v>17.878776693588389</v>
      </c>
      <c r="P70" s="15"/>
      <c r="Q70" s="15">
        <f>Q22/Q65</f>
        <v>7.0456531470971386</v>
      </c>
      <c r="R70" s="15">
        <f>R22/R65</f>
        <v>7.3412264285256663</v>
      </c>
      <c r="S70" s="15">
        <f>Q70-R70</f>
        <v>-0.29557328142852768</v>
      </c>
      <c r="T70" s="8">
        <f>S70/R70*100</f>
        <v>-4.0262112101599818</v>
      </c>
      <c r="U70" s="15"/>
      <c r="V70" s="15">
        <f>V22/V65</f>
        <v>7.8768571237289811</v>
      </c>
      <c r="W70" s="15">
        <f>W22/W65</f>
        <v>7.7663730392385935</v>
      </c>
      <c r="X70" s="15">
        <f>V70-W70</f>
        <v>0.1104840844903876</v>
      </c>
      <c r="Y70" s="8">
        <f>X70/W70*100</f>
        <v>1.4225956431938187</v>
      </c>
      <c r="Z70" s="15"/>
      <c r="AA70" s="15">
        <f>AA22/AA65</f>
        <v>8.1297126685478176</v>
      </c>
      <c r="AB70" s="15">
        <f>AB22/AB65</f>
        <v>7.9319121880840129</v>
      </c>
      <c r="AC70" s="15">
        <f>AA70-AB70</f>
        <v>0.19780048046380472</v>
      </c>
      <c r="AD70" s="8">
        <f>AC70/AB70*100</f>
        <v>2.4937300839128964</v>
      </c>
      <c r="AE70"/>
      <c r="AF70"/>
      <c r="AG70"/>
    </row>
    <row r="71" spans="1:33" ht="15" hidden="1" customHeight="1" x14ac:dyDescent="0.25">
      <c r="A71" s="14" t="s">
        <v>63</v>
      </c>
      <c r="B71" s="15">
        <v>42</v>
      </c>
      <c r="C71" s="15">
        <v>42</v>
      </c>
      <c r="D71" s="15"/>
      <c r="E71" s="8">
        <f>B71-C71</f>
        <v>0</v>
      </c>
      <c r="F71" s="15"/>
      <c r="G71" s="15">
        <v>55</v>
      </c>
      <c r="H71" s="15">
        <v>55</v>
      </c>
      <c r="I71" s="15"/>
      <c r="J71" s="8">
        <f>G71-H71</f>
        <v>0</v>
      </c>
      <c r="K71" s="15"/>
      <c r="L71" s="15">
        <v>32</v>
      </c>
      <c r="M71" s="15">
        <v>32</v>
      </c>
      <c r="N71" s="15"/>
      <c r="O71" s="8">
        <f>L71-M71</f>
        <v>0</v>
      </c>
      <c r="P71" s="15"/>
      <c r="Q71" s="15">
        <v>35</v>
      </c>
      <c r="R71" s="15">
        <v>35</v>
      </c>
      <c r="S71" s="15"/>
      <c r="T71" s="8">
        <f>Q71-R71</f>
        <v>0</v>
      </c>
      <c r="U71" s="15"/>
      <c r="V71" s="15">
        <v>49</v>
      </c>
      <c r="W71" s="15">
        <v>49</v>
      </c>
      <c r="X71" s="15"/>
      <c r="Y71" s="8">
        <f>V71-W71</f>
        <v>0</v>
      </c>
      <c r="Z71" s="15"/>
      <c r="AA71" s="15">
        <v>43</v>
      </c>
      <c r="AB71" s="18" t="str">
        <f>'[6]REG XII'!$Z$97</f>
        <v>39</v>
      </c>
      <c r="AC71" s="15"/>
      <c r="AD71" s="8">
        <f>AA71-AB71</f>
        <v>4</v>
      </c>
      <c r="AF71"/>
      <c r="AG71"/>
    </row>
    <row r="72" spans="1:33" ht="15" customHeight="1" x14ac:dyDescent="0.25">
      <c r="A72" s="14" t="s">
        <v>72</v>
      </c>
      <c r="B72" s="21">
        <v>97.679639443037331</v>
      </c>
      <c r="C72" s="21">
        <v>98.17</v>
      </c>
      <c r="D72" s="21"/>
      <c r="E72" s="26">
        <f>B72-C72</f>
        <v>-0.49036055696267056</v>
      </c>
      <c r="F72" s="21"/>
      <c r="G72" s="21">
        <v>100</v>
      </c>
      <c r="H72" s="21">
        <v>100</v>
      </c>
      <c r="I72" s="21"/>
      <c r="J72" s="26">
        <f>G72-H72</f>
        <v>0</v>
      </c>
      <c r="K72" s="21"/>
      <c r="L72" s="21">
        <v>99.400384903432411</v>
      </c>
      <c r="M72" s="21">
        <v>100</v>
      </c>
      <c r="N72" s="21"/>
      <c r="O72" s="26">
        <f>L72-M72</f>
        <v>-0.59961509656758949</v>
      </c>
      <c r="P72" s="21"/>
      <c r="Q72" s="21">
        <v>94.670467781357985</v>
      </c>
      <c r="R72" s="21">
        <v>94.27</v>
      </c>
      <c r="S72" s="21"/>
      <c r="T72" s="26">
        <f>Q72-R72</f>
        <v>0.40046778135798888</v>
      </c>
      <c r="U72" s="21"/>
      <c r="V72" s="21">
        <v>91.978728782907268</v>
      </c>
      <c r="W72" s="21">
        <v>91.73</v>
      </c>
      <c r="X72" s="21"/>
      <c r="Y72" s="26">
        <f>V72-W72</f>
        <v>0.24872878290726419</v>
      </c>
      <c r="Z72" s="21"/>
      <c r="AA72" s="21">
        <f>(B72+G72+L72+Q72+V72)/5</f>
        <v>96.745844182146996</v>
      </c>
      <c r="AB72" s="21">
        <f>(C72+H72+M72+R72+W72)/5</f>
        <v>96.834000000000003</v>
      </c>
      <c r="AC72" s="21"/>
      <c r="AD72" s="26">
        <f>AA72-AB72</f>
        <v>-8.8155817853007079E-2</v>
      </c>
      <c r="AE72" s="24"/>
      <c r="AF72" s="24"/>
      <c r="AG72" s="24"/>
    </row>
    <row r="73" spans="1:33" s="10" customFormat="1" ht="15" customHeight="1" x14ac:dyDescent="0.25">
      <c r="A73" s="7" t="s">
        <v>64</v>
      </c>
      <c r="B73" s="8">
        <v>176259</v>
      </c>
      <c r="C73" s="8">
        <v>170247</v>
      </c>
      <c r="D73" s="8">
        <f>B73-C73</f>
        <v>6012</v>
      </c>
      <c r="E73" s="8">
        <f>D73/C73*100</f>
        <v>3.5313397592909128</v>
      </c>
      <c r="F73" s="8"/>
      <c r="G73" s="8">
        <v>88337</v>
      </c>
      <c r="H73" s="8">
        <v>80878</v>
      </c>
      <c r="I73" s="8">
        <f>G73-H73</f>
        <v>7459</v>
      </c>
      <c r="J73" s="8">
        <f>I73/H73*100</f>
        <v>9.2225327035782296</v>
      </c>
      <c r="K73" s="8"/>
      <c r="L73" s="8">
        <v>134500</v>
      </c>
      <c r="M73" s="8">
        <v>131616</v>
      </c>
      <c r="N73" s="8">
        <f>L73-M73</f>
        <v>2884</v>
      </c>
      <c r="O73" s="8">
        <f>N73/M73*100</f>
        <v>2.1912229516168247</v>
      </c>
      <c r="P73" s="8"/>
      <c r="Q73" s="8">
        <v>229476</v>
      </c>
      <c r="R73" s="8">
        <v>229476</v>
      </c>
      <c r="S73" s="8">
        <f>Q73-R73</f>
        <v>0</v>
      </c>
      <c r="T73" s="8">
        <f>S73/R73*100</f>
        <v>0</v>
      </c>
      <c r="U73" s="8"/>
      <c r="V73" s="8">
        <v>146586</v>
      </c>
      <c r="W73" s="8">
        <v>142871</v>
      </c>
      <c r="X73" s="8">
        <f>V73-W73</f>
        <v>3715</v>
      </c>
      <c r="Y73" s="8">
        <f>X73/W73*100</f>
        <v>2.6002477759657312</v>
      </c>
      <c r="Z73" s="8"/>
      <c r="AA73" s="8">
        <f>+B73+L73+Q73+V73+G73</f>
        <v>775158</v>
      </c>
      <c r="AB73" s="8">
        <f>+C73+M73+R73+W73+H73</f>
        <v>755088</v>
      </c>
      <c r="AC73" s="8">
        <f>AA73-AB73</f>
        <v>20070</v>
      </c>
      <c r="AD73" s="8">
        <f>AC73/AB73*100</f>
        <v>2.6579683427626977</v>
      </c>
      <c r="AE73" s="13"/>
      <c r="AF73" s="13"/>
      <c r="AG73" s="13"/>
    </row>
    <row r="74" spans="1:33" s="10" customFormat="1" ht="15" customHeight="1" x14ac:dyDescent="0.25">
      <c r="A74" s="7" t="s">
        <v>65</v>
      </c>
      <c r="B74" s="8">
        <v>311</v>
      </c>
      <c r="C74" s="8">
        <v>300</v>
      </c>
      <c r="D74" s="8">
        <f>B74-C74</f>
        <v>11</v>
      </c>
      <c r="E74" s="8">
        <f>D74/C74*100</f>
        <v>3.6666666666666665</v>
      </c>
      <c r="F74" s="8"/>
      <c r="G74" s="8">
        <v>87</v>
      </c>
      <c r="H74" s="8">
        <v>90</v>
      </c>
      <c r="I74" s="8">
        <f>G74-H74</f>
        <v>-3</v>
      </c>
      <c r="J74" s="8">
        <f>I74/H74*100</f>
        <v>-3.3333333333333335</v>
      </c>
      <c r="K74" s="8"/>
      <c r="L74" s="8">
        <v>201</v>
      </c>
      <c r="M74" s="8">
        <v>206</v>
      </c>
      <c r="N74" s="8">
        <f>L74-M74</f>
        <v>-5</v>
      </c>
      <c r="O74" s="8">
        <f>N74/M74*100</f>
        <v>-2.4271844660194173</v>
      </c>
      <c r="P74" s="8"/>
      <c r="Q74" s="8">
        <v>207</v>
      </c>
      <c r="R74" s="8">
        <v>208</v>
      </c>
      <c r="S74" s="8">
        <f>Q74-R74</f>
        <v>-1</v>
      </c>
      <c r="T74" s="8">
        <f>S74/R74*100</f>
        <v>-0.48076923076923078</v>
      </c>
      <c r="U74" s="8"/>
      <c r="V74" s="8">
        <v>209</v>
      </c>
      <c r="W74" s="8">
        <v>209</v>
      </c>
      <c r="X74" s="8">
        <f>V74-W74</f>
        <v>0</v>
      </c>
      <c r="Y74" s="8">
        <f>X74/W74*100</f>
        <v>0</v>
      </c>
      <c r="Z74" s="8"/>
      <c r="AA74" s="8">
        <f>+B74+L74+Q74+V74+G74</f>
        <v>1015</v>
      </c>
      <c r="AB74" s="8">
        <f>+C74+M74+R74+W74+H74</f>
        <v>1013</v>
      </c>
      <c r="AC74" s="8">
        <f>AA74-AB74</f>
        <v>2</v>
      </c>
      <c r="AD74" s="8">
        <f>AC74/AB74*100</f>
        <v>0.19743336623889435</v>
      </c>
      <c r="AE74" s="13"/>
      <c r="AF74" s="13"/>
      <c r="AG74" s="13"/>
    </row>
    <row r="75" spans="1:33" s="10" customFormat="1" ht="15" customHeight="1" x14ac:dyDescent="0.25">
      <c r="A75" s="7" t="s">
        <v>66</v>
      </c>
      <c r="B75" s="8">
        <f>B73/B74</f>
        <v>566.74919614147905</v>
      </c>
      <c r="C75" s="8">
        <f>C73/C74</f>
        <v>567.49</v>
      </c>
      <c r="D75" s="8">
        <f>B75-C75</f>
        <v>-0.74080385852096242</v>
      </c>
      <c r="E75" s="8">
        <f>D75/C75*100</f>
        <v>-0.13054042512131708</v>
      </c>
      <c r="F75" s="8"/>
      <c r="G75" s="8">
        <f>G73/G74</f>
        <v>1015.3678160919541</v>
      </c>
      <c r="H75" s="8">
        <f>H73/H74</f>
        <v>898.64444444444439</v>
      </c>
      <c r="I75" s="8">
        <f>G75-H75</f>
        <v>116.72337164750968</v>
      </c>
      <c r="J75" s="8">
        <f>I75/H75*100</f>
        <v>12.988826934736112</v>
      </c>
      <c r="K75" s="8"/>
      <c r="L75" s="8">
        <f>L73/L74</f>
        <v>669.15422885572139</v>
      </c>
      <c r="M75" s="8">
        <f>M73/M74</f>
        <v>638.91262135922329</v>
      </c>
      <c r="N75" s="8">
        <f>L75-M75</f>
        <v>30.241607496498091</v>
      </c>
      <c r="O75" s="8">
        <f>N75/M75*100</f>
        <v>4.73329317429386</v>
      </c>
      <c r="P75" s="8"/>
      <c r="Q75" s="8">
        <f>Q73/Q74</f>
        <v>1108.5797101449275</v>
      </c>
      <c r="R75" s="8">
        <f>R73/R74</f>
        <v>1103.25</v>
      </c>
      <c r="S75" s="8">
        <f>Q75-R75</f>
        <v>5.3297101449275033</v>
      </c>
      <c r="T75" s="8">
        <f>S75/R75*100</f>
        <v>0.48309178743961056</v>
      </c>
      <c r="U75" s="8"/>
      <c r="V75" s="8">
        <f>V73/V74</f>
        <v>701.36842105263156</v>
      </c>
      <c r="W75" s="8">
        <f>W73/W74</f>
        <v>683.59330143540672</v>
      </c>
      <c r="X75" s="8">
        <f>V75-W75</f>
        <v>17.775119617224846</v>
      </c>
      <c r="Y75" s="8">
        <f>X75/W75*100</f>
        <v>2.6002477759657259</v>
      </c>
      <c r="Z75" s="8"/>
      <c r="AA75" s="8">
        <f>AA73/AA74</f>
        <v>763.70246305418721</v>
      </c>
      <c r="AB75" s="8">
        <f>AB73/AB74</f>
        <v>745.39782823297139</v>
      </c>
      <c r="AC75" s="8">
        <f>AA75-AB75</f>
        <v>18.304634821215814</v>
      </c>
      <c r="AD75" s="8">
        <f>AC75/AB75*100</f>
        <v>2.4556866317424748</v>
      </c>
      <c r="AE75" s="13"/>
      <c r="AF75" s="13"/>
      <c r="AG75" s="13"/>
    </row>
    <row r="76" spans="1:33" s="10" customFormat="1" ht="15" customHeight="1" x14ac:dyDescent="0.25">
      <c r="A76" s="7" t="s">
        <v>67</v>
      </c>
      <c r="B76" s="8">
        <f>(1000*B24)/B73</f>
        <v>950.10999330530638</v>
      </c>
      <c r="C76" s="8">
        <f>(1000*C24)/C73</f>
        <v>831.90088518446726</v>
      </c>
      <c r="D76" s="8">
        <f>B76-C76</f>
        <v>118.20910812083912</v>
      </c>
      <c r="E76" s="8">
        <f>D76/C76*100</f>
        <v>14.209518252240736</v>
      </c>
      <c r="F76" s="8"/>
      <c r="G76" s="8">
        <f>(1000*G24)/G73</f>
        <v>706.92238325956293</v>
      </c>
      <c r="H76" s="8">
        <f>(1000*H24)/H73</f>
        <v>709.64489725265219</v>
      </c>
      <c r="I76" s="8">
        <f>G76-H76</f>
        <v>-2.722513993089251</v>
      </c>
      <c r="J76" s="8">
        <f>I76/H76*100</f>
        <v>-0.38364455287839044</v>
      </c>
      <c r="K76" s="8"/>
      <c r="L76" s="8">
        <f>(1000*L24)/L73</f>
        <v>943.39843412639414</v>
      </c>
      <c r="M76" s="8">
        <f>(1000*M24)/M73</f>
        <v>962.75832725504495</v>
      </c>
      <c r="N76" s="8">
        <f>L76-M76</f>
        <v>-19.35989312865081</v>
      </c>
      <c r="O76" s="8">
        <f>N76/M76*100</f>
        <v>-2.0108777645007239</v>
      </c>
      <c r="P76" s="8"/>
      <c r="Q76" s="8">
        <f>(1000*Q24)/Q73</f>
        <v>996.53890925412679</v>
      </c>
      <c r="R76" s="8">
        <f>(1000*R24)/R73</f>
        <v>952.90309226237162</v>
      </c>
      <c r="S76" s="8">
        <f>Q76-R76</f>
        <v>43.635816991755178</v>
      </c>
      <c r="T76" s="8">
        <f>S76/R76*100</f>
        <v>4.5792502245066204</v>
      </c>
      <c r="U76" s="8"/>
      <c r="V76" s="8">
        <f>(1000*V24)/V73</f>
        <v>898.53572176060459</v>
      </c>
      <c r="W76" s="8">
        <f>(1000*W24)/W73</f>
        <v>823.83254824282039</v>
      </c>
      <c r="X76" s="8">
        <f>V76-W76</f>
        <v>74.703173517784194</v>
      </c>
      <c r="Y76" s="8">
        <f>X76/W76*100</f>
        <v>9.0677618500411352</v>
      </c>
      <c r="Z76" s="8"/>
      <c r="AA76" s="8">
        <f>(1000*AA24)/AA73</f>
        <v>925.22356644709873</v>
      </c>
      <c r="AB76" s="8">
        <f>(1000*AB24)/AB73</f>
        <v>876.86184921492611</v>
      </c>
      <c r="AC76" s="8">
        <f>AA76-AB76</f>
        <v>48.361717232172623</v>
      </c>
      <c r="AD76" s="8">
        <f>AC76/AB76*100</f>
        <v>5.5153177522174035</v>
      </c>
      <c r="AE76" s="13"/>
    </row>
    <row r="77" spans="1:33" s="10" customFormat="1" x14ac:dyDescent="0.25">
      <c r="A77" s="7" t="s">
        <v>68</v>
      </c>
      <c r="B77" s="8">
        <v>48336.531666666669</v>
      </c>
      <c r="C77" s="8">
        <v>45369.938000000002</v>
      </c>
      <c r="D77" s="8">
        <f>B77-C77</f>
        <v>2966.5936666666676</v>
      </c>
      <c r="E77" s="8">
        <f>D77/C77*100</f>
        <v>6.5386769245015657</v>
      </c>
      <c r="F77" s="8"/>
      <c r="G77" s="8">
        <v>24968</v>
      </c>
      <c r="H77" s="8">
        <v>24713</v>
      </c>
      <c r="I77" s="8">
        <f>G77-H77</f>
        <v>255</v>
      </c>
      <c r="J77" s="8">
        <f>I77/H77*100</f>
        <v>1.0318455873426942</v>
      </c>
      <c r="K77" s="8"/>
      <c r="L77" s="8">
        <v>64432.058666666671</v>
      </c>
      <c r="M77" s="8">
        <v>63309.96</v>
      </c>
      <c r="N77" s="8">
        <f>L77-M77</f>
        <v>1122.0986666666722</v>
      </c>
      <c r="O77" s="8">
        <f>N77/M77*100</f>
        <v>1.7723888416082907</v>
      </c>
      <c r="P77" s="8"/>
      <c r="Q77" s="8">
        <v>200620</v>
      </c>
      <c r="R77" s="8">
        <v>188048.19933333332</v>
      </c>
      <c r="S77" s="8">
        <f>Q77-R77</f>
        <v>12571.800666666677</v>
      </c>
      <c r="T77" s="8">
        <f>S77/R77*100</f>
        <v>6.6854140115332692</v>
      </c>
      <c r="U77" s="8"/>
      <c r="V77" s="8">
        <v>46010.45</v>
      </c>
      <c r="W77" s="8">
        <v>44102.739416666664</v>
      </c>
      <c r="X77" s="8">
        <f>V77-W77</f>
        <v>1907.7105833333335</v>
      </c>
      <c r="Y77" s="8">
        <f>X77/W77*100</f>
        <v>4.3256056393911875</v>
      </c>
      <c r="Z77" s="8"/>
      <c r="AA77" s="8">
        <f>+B77+L77+Q77+V77+G77</f>
        <v>384367.04033333337</v>
      </c>
      <c r="AB77" s="8">
        <f>+C77+M77+R77+W77+H77</f>
        <v>365543.83675000002</v>
      </c>
      <c r="AC77" s="20">
        <f>AA77-AB77</f>
        <v>18823.20358333335</v>
      </c>
      <c r="AD77" s="9">
        <f>AC77/AB77*100</f>
        <v>5.1493697036962418</v>
      </c>
    </row>
    <row r="78" spans="1:33" x14ac:dyDescent="0.25">
      <c r="A78" s="2" t="s">
        <v>69</v>
      </c>
      <c r="B78" s="27" t="s">
        <v>70</v>
      </c>
      <c r="C78" s="27"/>
      <c r="D78" s="27"/>
      <c r="E78" s="27"/>
      <c r="F78" s="25"/>
      <c r="G78" s="27" t="s">
        <v>71</v>
      </c>
      <c r="H78" s="27"/>
      <c r="I78" s="27"/>
      <c r="J78" s="27"/>
      <c r="K78" s="21"/>
      <c r="L78" s="27" t="s">
        <v>70</v>
      </c>
      <c r="M78" s="27"/>
      <c r="N78" s="27"/>
      <c r="O78" s="27"/>
      <c r="P78" s="25"/>
      <c r="Q78" s="27" t="s">
        <v>70</v>
      </c>
      <c r="R78" s="27"/>
      <c r="S78" s="27"/>
      <c r="T78" s="27"/>
      <c r="U78" s="21"/>
      <c r="V78" s="27" t="s">
        <v>70</v>
      </c>
      <c r="W78" s="27"/>
      <c r="X78" s="27"/>
      <c r="Y78" s="27"/>
      <c r="Z78" s="25"/>
      <c r="AA78" s="21"/>
      <c r="AB78" s="21"/>
      <c r="AC78" s="21"/>
      <c r="AD78" s="21"/>
    </row>
    <row r="79" spans="1:33" ht="15" customHeight="1" x14ac:dyDescent="0.25">
      <c r="A79"/>
      <c r="AE79"/>
    </row>
    <row r="80" spans="1:33" ht="15" customHeight="1" x14ac:dyDescent="0.25">
      <c r="A80"/>
      <c r="AE80"/>
    </row>
    <row r="81" spans="1:31" ht="15" customHeight="1" x14ac:dyDescent="0.25">
      <c r="A81" s="2" t="s">
        <v>73</v>
      </c>
      <c r="AE81"/>
    </row>
    <row r="82" spans="1:31" ht="15" customHeight="1" x14ac:dyDescent="0.25">
      <c r="A82"/>
      <c r="AE82"/>
    </row>
    <row r="83" spans="1:31" ht="15" customHeight="1" x14ac:dyDescent="0.25">
      <c r="A83"/>
      <c r="AE83"/>
    </row>
    <row r="84" spans="1:31" ht="15" customHeight="1" x14ac:dyDescent="0.25">
      <c r="A84"/>
      <c r="AE84"/>
    </row>
    <row r="85" spans="1:31" ht="15" customHeight="1" x14ac:dyDescent="0.25">
      <c r="A85"/>
      <c r="AE85"/>
    </row>
    <row r="86" spans="1:31" ht="15" customHeight="1" x14ac:dyDescent="0.25">
      <c r="A86"/>
      <c r="AE86"/>
    </row>
    <row r="87" spans="1:31" ht="15" customHeight="1" x14ac:dyDescent="0.25">
      <c r="A87"/>
    </row>
    <row r="88" spans="1:31" ht="15" customHeight="1" x14ac:dyDescent="0.25">
      <c r="A88"/>
    </row>
    <row r="89" spans="1:31" ht="15" customHeight="1" x14ac:dyDescent="0.25">
      <c r="A89"/>
    </row>
    <row r="90" spans="1:31" ht="15" customHeight="1" x14ac:dyDescent="0.25">
      <c r="A90"/>
    </row>
    <row r="91" spans="1:31" ht="15" customHeight="1" x14ac:dyDescent="0.25">
      <c r="A91"/>
    </row>
    <row r="92" spans="1:31" ht="15" customHeight="1" x14ac:dyDescent="0.25">
      <c r="A92"/>
    </row>
    <row r="93" spans="1:31" ht="15" customHeight="1" x14ac:dyDescent="0.25">
      <c r="A93"/>
    </row>
    <row r="94" spans="1:31" ht="15" customHeight="1" x14ac:dyDescent="0.25">
      <c r="A94"/>
    </row>
    <row r="95" spans="1:31" ht="15" customHeight="1" x14ac:dyDescent="0.25">
      <c r="A95"/>
    </row>
    <row r="96" spans="1:31" ht="15" customHeight="1" x14ac:dyDescent="0.25">
      <c r="A96"/>
    </row>
  </sheetData>
  <mergeCells count="22">
    <mergeCell ref="B5:E5"/>
    <mergeCell ref="L5:O5"/>
    <mergeCell ref="Q5:T5"/>
    <mergeCell ref="V5:Y5"/>
    <mergeCell ref="AA5:AD5"/>
    <mergeCell ref="AA6:AD6"/>
    <mergeCell ref="D8:E8"/>
    <mergeCell ref="I8:J8"/>
    <mergeCell ref="N8:O8"/>
    <mergeCell ref="S8:T8"/>
    <mergeCell ref="X8:Y8"/>
    <mergeCell ref="AC8:AD8"/>
    <mergeCell ref="B6:E6"/>
    <mergeCell ref="G6:J6"/>
    <mergeCell ref="L6:O6"/>
    <mergeCell ref="Q6:T6"/>
    <mergeCell ref="V6:Y6"/>
    <mergeCell ref="B78:E78"/>
    <mergeCell ref="G78:J78"/>
    <mergeCell ref="L78:O78"/>
    <mergeCell ref="Q78:T78"/>
    <mergeCell ref="V78:Y78"/>
  </mergeCells>
  <pageMargins left="0.8" right="0" top="0.55000000000000004" bottom="0" header="0.42" footer="0.47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REG12</vt:lpstr>
      <vt:lpstr>'REG12'!Print_Area</vt:lpstr>
      <vt:lpstr>'REG12'!Print_Titles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2024-03-01T08:09:22Z</dcterms:created>
  <dcterms:modified xsi:type="dcterms:W3CDTF">2024-03-08T07:30:45Z</dcterms:modified>
</cp:coreProperties>
</file>